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8_{516A61D7-96AC-405C-8740-A9F1DDF5855D}" xr6:coauthVersionLast="45" xr6:coauthVersionMax="45" xr10:uidLastSave="{00000000-0000-0000-0000-000000000000}"/>
  <bookViews>
    <workbookView xWindow="30" yWindow="45" windowWidth="14940" windowHeight="15525" activeTab="3" xr2:uid="{F158D269-DEB7-40F1-83F5-7DFC30C773FF}"/>
  </bookViews>
  <sheets>
    <sheet name="Example" sheetId="1" r:id="rId1"/>
    <sheet name="X1" sheetId="11" r:id="rId2"/>
    <sheet name="X2" sheetId="12" r:id="rId3"/>
    <sheet name="X3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" i="13" l="1"/>
  <c r="C11" i="13"/>
  <c r="C12" i="13"/>
  <c r="N7" i="13" s="1"/>
  <c r="P7" i="13" s="1"/>
  <c r="C14" i="13"/>
  <c r="C15" i="13"/>
  <c r="C16" i="13"/>
  <c r="C20" i="13"/>
  <c r="C22" i="13" s="1"/>
  <c r="C27" i="13" s="1"/>
  <c r="C10" i="12"/>
  <c r="D7" i="12" s="1"/>
  <c r="F7" i="12" s="1"/>
  <c r="H7" i="12" s="1"/>
  <c r="C16" i="12"/>
  <c r="C17" i="12"/>
  <c r="C25" i="12" s="1"/>
  <c r="D4" i="11"/>
  <c r="D5" i="11"/>
  <c r="D6" i="11"/>
  <c r="D7" i="11"/>
  <c r="D9" i="11"/>
  <c r="D13" i="11"/>
  <c r="D22" i="11"/>
  <c r="L18" i="1"/>
  <c r="L20" i="1" s="1"/>
  <c r="L24" i="1" s="1"/>
  <c r="C12" i="1"/>
  <c r="D11" i="1"/>
  <c r="D10" i="1"/>
  <c r="D9" i="1"/>
  <c r="D8" i="1"/>
  <c r="D7" i="1"/>
  <c r="D6" i="1"/>
  <c r="D5" i="1"/>
  <c r="N5" i="13" l="1"/>
  <c r="P5" i="13" s="1"/>
  <c r="R5" i="13" s="1"/>
  <c r="T5" i="13" s="1"/>
  <c r="X5" i="13" s="1"/>
  <c r="Z5" i="13" s="1"/>
  <c r="D8" i="12"/>
  <c r="F8" i="12" s="1"/>
  <c r="H8" i="12" s="1"/>
  <c r="D12" i="1"/>
  <c r="D14" i="1" s="1"/>
  <c r="F10" i="1" s="1"/>
  <c r="G10" i="1" s="1"/>
  <c r="H10" i="1" s="1"/>
  <c r="D10" i="11"/>
  <c r="D11" i="11" s="1"/>
  <c r="D14" i="11" s="1"/>
  <c r="E5" i="11" s="1"/>
  <c r="G5" i="11" s="1"/>
  <c r="I5" i="11" s="1"/>
  <c r="K5" i="11" s="1"/>
  <c r="N6" i="13"/>
  <c r="P6" i="13" s="1"/>
  <c r="R7" i="13" s="1"/>
  <c r="T7" i="13" s="1"/>
  <c r="E4" i="11"/>
  <c r="G4" i="11" s="1"/>
  <c r="I4" i="11" s="1"/>
  <c r="K4" i="11" s="1"/>
  <c r="E7" i="11"/>
  <c r="G7" i="11" s="1"/>
  <c r="I7" i="11" s="1"/>
  <c r="K7" i="11" s="1"/>
  <c r="E6" i="11"/>
  <c r="G6" i="11" s="1"/>
  <c r="I6" i="11" s="1"/>
  <c r="K6" i="11" s="1"/>
  <c r="D5" i="12"/>
  <c r="V6" i="13"/>
  <c r="D6" i="12"/>
  <c r="F6" i="12" s="1"/>
  <c r="H6" i="12" s="1"/>
  <c r="N8" i="13"/>
  <c r="P8" i="13" s="1"/>
  <c r="F9" i="1"/>
  <c r="G9" i="1" s="1"/>
  <c r="H9" i="1" s="1"/>
  <c r="F6" i="1"/>
  <c r="G6" i="1" s="1"/>
  <c r="H6" i="1" s="1"/>
  <c r="F5" i="1"/>
  <c r="R6" i="13" l="1"/>
  <c r="T6" i="13" s="1"/>
  <c r="F7" i="1"/>
  <c r="G7" i="1" s="1"/>
  <c r="H7" i="1" s="1"/>
  <c r="F8" i="1"/>
  <c r="G8" i="1" s="1"/>
  <c r="H8" i="1" s="1"/>
  <c r="D19" i="11"/>
  <c r="D24" i="11" s="1"/>
  <c r="V7" i="13"/>
  <c r="X6" i="13"/>
  <c r="Z6" i="13" s="1"/>
  <c r="F5" i="12"/>
  <c r="H5" i="12" s="1"/>
  <c r="C22" i="12" s="1"/>
  <c r="C26" i="12" s="1"/>
  <c r="C27" i="12"/>
  <c r="R8" i="13"/>
  <c r="T8" i="13" s="1"/>
  <c r="R9" i="13"/>
  <c r="T9" i="13" s="1"/>
  <c r="G5" i="1"/>
  <c r="H5" i="1" s="1"/>
  <c r="F11" i="1"/>
  <c r="G11" i="1" s="1"/>
  <c r="H11" i="1" s="1"/>
  <c r="V8" i="13" l="1"/>
  <c r="X8" i="13" s="1"/>
  <c r="Z8" i="13" s="1"/>
  <c r="X7" i="13"/>
  <c r="Z7" i="13" s="1"/>
  <c r="L15" i="1"/>
  <c r="V9" i="13" l="1"/>
  <c r="X9" i="13" s="1"/>
  <c r="Z9" i="13" s="1"/>
  <c r="C18" i="13" s="1"/>
  <c r="C25" i="13" s="1"/>
  <c r="L22" i="1"/>
  <c r="L23" i="1"/>
</calcChain>
</file>

<file path=xl/sharedStrings.xml><?xml version="1.0" encoding="utf-8"?>
<sst xmlns="http://schemas.openxmlformats.org/spreadsheetml/2006/main" count="173" uniqueCount="149">
  <si>
    <t>Fit a Poisson Distribution and calculate the Test statistic</t>
  </si>
  <si>
    <t>Number of purchases, X</t>
  </si>
  <si>
    <t>Observed frequency, f</t>
  </si>
  <si>
    <t>X * f</t>
  </si>
  <si>
    <t>P(X)</t>
  </si>
  <si>
    <t>E</t>
  </si>
  <si>
    <t>(O - E)^2/E</t>
  </si>
  <si>
    <t>Step 1 - Hypothesis Test</t>
  </si>
  <si>
    <t>Step 2 - Select Test</t>
  </si>
  <si>
    <t>Chi square test of goodness of fit</t>
  </si>
  <si>
    <t>Step 3 - Select level of significance</t>
  </si>
  <si>
    <t>Totals =</t>
  </si>
  <si>
    <t>=1-SUM(F5:F10)</t>
  </si>
  <si>
    <t xml:space="preserve"> α =</t>
  </si>
  <si>
    <t>Step 4 - Extract relevant statistic</t>
  </si>
  <si>
    <t>=D12/C12</t>
  </si>
  <si>
    <t>=SUM(H5:H11)</t>
  </si>
  <si>
    <t>Critical values</t>
  </si>
  <si>
    <t>n =</t>
  </si>
  <si>
    <t>=COUNT(B5:B11)</t>
  </si>
  <si>
    <t>k =</t>
  </si>
  <si>
    <t>Estimated number of population parameters = 1</t>
  </si>
  <si>
    <t>df =</t>
  </si>
  <si>
    <t>=L18-L19-1</t>
  </si>
  <si>
    <t>Method 1:</t>
  </si>
  <si>
    <t>P-value =</t>
  </si>
  <si>
    <t>=CHISQ.DIST.RT(L15,L20)</t>
  </si>
  <si>
    <t>or p-value using CHISQ.DIST =</t>
  </si>
  <si>
    <t>=1-CHISQ.DIST(L15,L20,TRUE)</t>
  </si>
  <si>
    <t>Method 2:</t>
  </si>
  <si>
    <t>Critical value chi-square =</t>
  </si>
  <si>
    <t>=CHISQ.INV.RT(L12,L20)</t>
  </si>
  <si>
    <t>Step 5 - Make a decision</t>
  </si>
  <si>
    <t>L22=0.5874 &gt; L12=0.05</t>
  </si>
  <si>
    <t>L15=3.7403 &lt; L24=11.070</t>
  </si>
  <si>
    <t>Significant relationship exists between the observed and expected frequencies.</t>
  </si>
  <si>
    <t>This implies that the data does come from a Poisson probability distribution.</t>
  </si>
  <si>
    <t>Chi squared distribution test of goodness of fit</t>
  </si>
  <si>
    <t>[no class merges required since all expected frequencies &gt; 5]</t>
  </si>
  <si>
    <t>Evidence suggests does not follow a binomial distribution at a 5% significance level.</t>
  </si>
  <si>
    <t>=CHISQ.DIST.RT(D16,D22)</t>
  </si>
  <si>
    <t>two-tail p-value =</t>
  </si>
  <si>
    <t>=D13-D21-1</t>
  </si>
  <si>
    <t>given p estimated</t>
  </si>
  <si>
    <t>alpha =</t>
  </si>
  <si>
    <t>=SUM(K4:K7)</t>
  </si>
  <si>
    <t>Chi-square =</t>
  </si>
  <si>
    <t>=D11/D13</t>
  </si>
  <si>
    <t>Estimated p =</t>
  </si>
  <si>
    <t>=COUNT(B4:B7)</t>
  </si>
  <si>
    <t>=D10/D9</t>
  </si>
  <si>
    <t>sample average =</t>
  </si>
  <si>
    <t>=SUM(D4:D7)</t>
  </si>
  <si>
    <t>=SUM(C4:C7)</t>
  </si>
  <si>
    <t>=I4/G4</t>
  </si>
  <si>
    <t>=(C4-G4)^2</t>
  </si>
  <si>
    <t>=$D$9*E4</t>
  </si>
  <si>
    <t>=BINOM.DIST(B4,$D$13,$D$14,FALSE)</t>
  </si>
  <si>
    <t>((O-E)^2)/E</t>
  </si>
  <si>
    <t>(O-E)^2</t>
  </si>
  <si>
    <t>P(X=r)</t>
  </si>
  <si>
    <t>fx</t>
  </si>
  <si>
    <t>Frequency</t>
  </si>
  <si>
    <t>Number of interview successes, x</t>
  </si>
  <si>
    <t>The CHISQ.TEST() will only agree with other answer if no values are estimated, k = 0.</t>
  </si>
  <si>
    <t>Note:</t>
  </si>
  <si>
    <t>The evidence indicates that the proportions are different than those claimed by the university.</t>
  </si>
  <si>
    <t>=CHISQ.TEST(C5:C8,D5:D8)</t>
  </si>
  <si>
    <t>or two-tail p-value =</t>
  </si>
  <si>
    <t>=CHISQ.DIST.RT(C22,C25)</t>
  </si>
  <si>
    <t>=C17-C24-1</t>
  </si>
  <si>
    <t>=SUM(H5:H8)</t>
  </si>
  <si>
    <t>=COUNTA(B5:B8)</t>
  </si>
  <si>
    <t>=SUM(C12:C15)</t>
  </si>
  <si>
    <t>Σp =</t>
  </si>
  <si>
    <t>p4 =</t>
  </si>
  <si>
    <t>p3 =</t>
  </si>
  <si>
    <t>p2 =</t>
  </si>
  <si>
    <t>p1 =</t>
  </si>
  <si>
    <t>Total frequency =</t>
  </si>
  <si>
    <t>=C15*$C$10</t>
  </si>
  <si>
    <t>D</t>
  </si>
  <si>
    <t>C</t>
  </si>
  <si>
    <t>B</t>
  </si>
  <si>
    <t>=F5/D5</t>
  </si>
  <si>
    <t>=(C5-D5)^2</t>
  </si>
  <si>
    <t>=C12*$C$10</t>
  </si>
  <si>
    <t>A</t>
  </si>
  <si>
    <t>(O-E)^2/E</t>
  </si>
  <si>
    <t>Expected frequency, E</t>
  </si>
  <si>
    <t>Observed frequency, O</t>
  </si>
  <si>
    <t>Department</t>
  </si>
  <si>
    <t>=CHISQ.INV.RT(C23,C22)</t>
  </si>
  <si>
    <t>Critical chi-square=</t>
  </si>
  <si>
    <t>=CHISQ.DIST.RT(C18,C22)</t>
  </si>
  <si>
    <t>2 tail p-value =</t>
  </si>
  <si>
    <t>level =</t>
  </si>
  <si>
    <t>=C20-C21-1</t>
  </si>
  <si>
    <t>=COUNT(L5:L9)</t>
  </si>
  <si>
    <t>=SUM(Z5:Z9)</t>
  </si>
  <si>
    <t>=MAX(B4:J8)</t>
  </si>
  <si>
    <t>Max =</t>
  </si>
  <si>
    <t>=MIN(B4:J8)</t>
  </si>
  <si>
    <t>Min =</t>
  </si>
  <si>
    <t>=COUNT(B4:J8)</t>
  </si>
  <si>
    <t>N=</t>
  </si>
  <si>
    <t>=STDEV.S(B4:J8)</t>
  </si>
  <si>
    <t>=AVERAGE(B4:J8)</t>
  </si>
  <si>
    <t>=C14-SUM(V5:V8)</t>
  </si>
  <si>
    <t>=$C$14*R9</t>
  </si>
  <si>
    <t>=P9-P8</t>
  </si>
  <si>
    <t>Infinite</t>
  </si>
  <si>
    <t>Infinity</t>
  </si>
  <si>
    <t>=COUNTIF($B$4:$J$8,"&lt;="&amp;M8)-V7-V6-V5</t>
  </si>
  <si>
    <t>=NORM.S.DIST(N8,TRUE)</t>
  </si>
  <si>
    <t>=(M8-$C$11)/$C$12</t>
  </si>
  <si>
    <t>=COUNTIF($B$4:$J$8,"&lt;="&amp;M7)-V6-V5</t>
  </si>
  <si>
    <t>=COUNTIF($B$4:$J$8,"&lt;="&amp;M6)-V5</t>
  </si>
  <si>
    <t>=P6-P5</t>
  </si>
  <si>
    <t>=X5/T5</t>
  </si>
  <si>
    <t>=(V5-T5)^2</t>
  </si>
  <si>
    <t>=COUNTIF($B$4:$J$8,"&lt;="&amp;M5)</t>
  </si>
  <si>
    <t>=$C$14*R5</t>
  </si>
  <si>
    <t>=P5</t>
  </si>
  <si>
    <t>=NORM.S.DIST(N5,TRUE)</t>
  </si>
  <si>
    <t>=(M5-$C$11)/$C$12</t>
  </si>
  <si>
    <t>O</t>
  </si>
  <si>
    <t>Class probability</t>
  </si>
  <si>
    <t>CDF</t>
  </si>
  <si>
    <t>Z</t>
  </si>
  <si>
    <t>Upper class boundary</t>
  </si>
  <si>
    <t>Row</t>
  </si>
  <si>
    <t>Data set</t>
  </si>
  <si>
    <t>X1</t>
  </si>
  <si>
    <t>X2</t>
  </si>
  <si>
    <t>X3</t>
  </si>
  <si>
    <t>Estimated mean l =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</si>
  <si>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Number of accidents follow a Poisson distribution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</si>
  <si>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Number of accidents do not follow a Poisson distribution</t>
    </r>
  </si>
  <si>
    <r>
      <t>Chi square c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=</t>
    </r>
  </si>
  <si>
    <r>
      <t>Since p-value &gt; α, Do not reject H</t>
    </r>
    <r>
      <rPr>
        <vertAlign val="subscript"/>
        <sz val="11"/>
        <rFont val="Calibri"/>
        <family val="2"/>
        <scheme val="minor"/>
      </rPr>
      <t>0</t>
    </r>
  </si>
  <si>
    <r>
      <t>Since 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c</t>
    </r>
    <r>
      <rPr>
        <vertAlign val="superscript"/>
        <sz val="11"/>
        <rFont val="Calibri"/>
        <family val="2"/>
        <scheme val="minor"/>
      </rPr>
      <t>2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Do not reject H</t>
    </r>
    <r>
      <rPr>
        <vertAlign val="subscript"/>
        <sz val="11"/>
        <rFont val="Calibri"/>
        <family val="2"/>
        <scheme val="minor"/>
      </rPr>
      <t>0</t>
    </r>
  </si>
  <si>
    <t>Σf =</t>
  </si>
  <si>
    <t>Σfx =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</si>
  <si>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the proportions are as claimed by the university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</si>
  <si>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at least one of the claimed proportions is incorrect</t>
    </r>
  </si>
  <si>
    <r>
      <t>Given p &lt; 0.05, reject 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and accept H</t>
    </r>
    <r>
      <rPr>
        <vertAlign val="subscript"/>
        <sz val="11"/>
        <rFont val="Calibri"/>
        <family val="2"/>
        <scheme val="minor"/>
      </rPr>
      <t>1</t>
    </r>
  </si>
  <si>
    <t>Estimate of  µ=</t>
  </si>
  <si>
    <t>Estimate of σ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</si>
</sst>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3" borderId="0" xfId="0" applyFont="1" applyFill="1"/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quotePrefix="1" applyFont="1"/>
    <xf numFmtId="164" fontId="3" fillId="0" borderId="1" xfId="0" applyNumberFormat="1" applyFont="1" applyBorder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164" fontId="2" fillId="0" borderId="1" xfId="0" applyNumberFormat="1" applyFont="1" applyBorder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3" fillId="2" borderId="1" xfId="0" applyFont="1" applyFill="1" applyBorder="1" applyAlignment="1">
      <alignment horizontal="right"/>
    </xf>
    <xf numFmtId="164" fontId="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/>
    <xf numFmtId="164" fontId="3" fillId="0" borderId="0" xfId="0" applyNumberFormat="1" applyFont="1"/>
    <xf numFmtId="164" fontId="3" fillId="2" borderId="1" xfId="0" applyNumberFormat="1" applyFont="1" applyFill="1" applyBorder="1" applyAlignment="1">
      <alignment horizontal="center"/>
    </xf>
    <xf numFmtId="0" fontId="4" fillId="5" borderId="0" xfId="0" applyFont="1" applyFill="1"/>
    <xf numFmtId="0" fontId="3" fillId="5" borderId="0" xfId="0" applyFont="1" applyFill="1"/>
    <xf numFmtId="0" fontId="3" fillId="5" borderId="1" xfId="0" applyFont="1" applyFill="1" applyBorder="1" applyAlignment="1">
      <alignment horizontal="right"/>
    </xf>
    <xf numFmtId="164" fontId="3" fillId="5" borderId="1" xfId="0" applyNumberFormat="1" applyFont="1" applyFill="1" applyBorder="1"/>
    <xf numFmtId="164" fontId="3" fillId="5" borderId="0" xfId="0" quotePrefix="1" applyNumberFormat="1" applyFont="1" applyFill="1"/>
    <xf numFmtId="0" fontId="3" fillId="5" borderId="1" xfId="0" applyFont="1" applyFill="1" applyBorder="1"/>
    <xf numFmtId="0" fontId="3" fillId="5" borderId="0" xfId="0" quotePrefix="1" applyFont="1" applyFill="1"/>
    <xf numFmtId="0" fontId="2" fillId="5" borderId="0" xfId="0" applyFont="1" applyFill="1" applyAlignment="1">
      <alignment horizontal="left"/>
    </xf>
    <xf numFmtId="164" fontId="3" fillId="5" borderId="1" xfId="0" applyNumberFormat="1" applyFont="1" applyFill="1" applyBorder="1" applyAlignment="1">
      <alignment horizontal="right"/>
    </xf>
    <xf numFmtId="0" fontId="4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6" borderId="0" xfId="0" applyFont="1" applyFill="1"/>
    <xf numFmtId="0" fontId="2" fillId="6" borderId="0" xfId="0" applyFont="1" applyFill="1" applyAlignment="1">
      <alignment horizontal="left"/>
    </xf>
    <xf numFmtId="0" fontId="3" fillId="0" borderId="0" xfId="1" applyFont="1"/>
    <xf numFmtId="0" fontId="3" fillId="9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quotePrefix="1" applyFont="1"/>
    <xf numFmtId="0" fontId="3" fillId="0" borderId="1" xfId="1" applyFont="1" applyBorder="1"/>
    <xf numFmtId="0" fontId="3" fillId="0" borderId="1" xfId="1" applyFont="1" applyBorder="1" applyAlignment="1">
      <alignment horizontal="right"/>
    </xf>
    <xf numFmtId="0" fontId="3" fillId="0" borderId="1" xfId="1" applyFont="1" applyFill="1" applyBorder="1" applyAlignment="1">
      <alignment horizontal="right"/>
    </xf>
    <xf numFmtId="0" fontId="3" fillId="0" borderId="0" xfId="1" applyFont="1" applyAlignment="1">
      <alignment horizontal="left"/>
    </xf>
    <xf numFmtId="0" fontId="3" fillId="7" borderId="1" xfId="1" applyFont="1" applyFill="1" applyBorder="1"/>
    <xf numFmtId="0" fontId="3" fillId="7" borderId="0" xfId="1" applyFont="1" applyFill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1" fontId="3" fillId="10" borderId="1" xfId="1" applyNumberFormat="1" applyFont="1" applyFill="1" applyBorder="1" applyAlignment="1">
      <alignment horizontal="center" vertical="center" wrapText="1"/>
    </xf>
    <xf numFmtId="1" fontId="3" fillId="10" borderId="3" xfId="1" applyNumberFormat="1" applyFont="1" applyFill="1" applyBorder="1" applyAlignment="1">
      <alignment horizontal="center" vertical="center" wrapText="1"/>
    </xf>
    <xf numFmtId="0" fontId="3" fillId="8" borderId="1" xfId="1" applyFont="1" applyFill="1" applyBorder="1"/>
    <xf numFmtId="0" fontId="3" fillId="8" borderId="2" xfId="1" applyFont="1" applyFill="1" applyBorder="1" applyAlignment="1">
      <alignment horizontal="center"/>
    </xf>
    <xf numFmtId="0" fontId="3" fillId="10" borderId="1" xfId="1" applyFont="1" applyFill="1" applyBorder="1" applyAlignment="1">
      <alignment horizontal="right" vertical="center" wrapText="1"/>
    </xf>
    <xf numFmtId="0" fontId="3" fillId="10" borderId="2" xfId="1" applyFont="1" applyFill="1" applyBorder="1" applyAlignment="1">
      <alignment horizontal="center" vertical="center" wrapText="1"/>
    </xf>
    <xf numFmtId="0" fontId="3" fillId="0" borderId="0" xfId="1" quotePrefix="1" applyFont="1" applyFill="1"/>
    <xf numFmtId="0" fontId="3" fillId="7" borderId="1" xfId="1" applyFont="1" applyFill="1" applyBorder="1" applyAlignment="1">
      <alignment horizontal="right"/>
    </xf>
  </cellXfs>
  <cellStyles count="2">
    <cellStyle name="Normal" xfId="0" builtinId="0"/>
    <cellStyle name="Normal 3" xfId="1" xr:uid="{BCE38393-FB23-4C89-A341-D1C3AEC8D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Chi-square goodness</a:t>
            </a:r>
            <a:r>
              <a:rPr lang="en-GB" baseline="0"/>
              <a:t> of fit test with df = 5</a:t>
            </a:r>
            <a:endParaRPr lang="en-GB"/>
          </a:p>
        </c:rich>
      </c:tx>
      <c:layout>
        <c:manualLayout>
          <c:xMode val="edge"/>
          <c:yMode val="edge"/>
          <c:x val="0.25720667399945296"/>
          <c:y val="4.86891385767790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259459512129635E-2"/>
          <c:y val="0.14325842696629212"/>
          <c:w val="0.93569946094124701"/>
          <c:h val="0.7556179775280899"/>
        </c:manualLayout>
      </c:layout>
      <c:scatterChart>
        <c:scatterStyle val="lineMarker"/>
        <c:varyColors val="0"/>
        <c:ser>
          <c:idx val="0"/>
          <c:order val="0"/>
          <c:tx>
            <c:v>P(t)</c:v>
          </c:tx>
          <c:spPr>
            <a:ln w="28575">
              <a:solidFill>
                <a:srgbClr val="000080"/>
              </a:solidFill>
            </a:ln>
          </c:spPr>
          <c:marker>
            <c:symbol val="none"/>
          </c:marker>
          <c:xVal>
            <c:numLit>
              <c:formatCode>General</c:formatCode>
              <c:ptCount val="201"/>
              <c:pt idx="0">
                <c:v>0</c:v>
              </c:pt>
              <c:pt idx="1">
                <c:v>0.1</c:v>
              </c:pt>
              <c:pt idx="2">
                <c:v>0.2</c:v>
              </c:pt>
              <c:pt idx="3">
                <c:v>0.30000000000000004</c:v>
              </c:pt>
              <c:pt idx="4">
                <c:v>0.4</c:v>
              </c:pt>
              <c:pt idx="5">
                <c:v>0.5</c:v>
              </c:pt>
              <c:pt idx="6">
                <c:v>0.6</c:v>
              </c:pt>
              <c:pt idx="7">
                <c:v>0.7</c:v>
              </c:pt>
              <c:pt idx="8">
                <c:v>0.79999999999999993</c:v>
              </c:pt>
              <c:pt idx="9">
                <c:v>0.89999999999999991</c:v>
              </c:pt>
              <c:pt idx="10">
                <c:v>0.99999999999999989</c:v>
              </c:pt>
              <c:pt idx="11">
                <c:v>1.0999999999999999</c:v>
              </c:pt>
              <c:pt idx="12">
                <c:v>1.2</c:v>
              </c:pt>
              <c:pt idx="13">
                <c:v>1.3</c:v>
              </c:pt>
              <c:pt idx="14">
                <c:v>1.4000000000000001</c:v>
              </c:pt>
              <c:pt idx="15">
                <c:v>1.5000000000000002</c:v>
              </c:pt>
              <c:pt idx="16">
                <c:v>1.6000000000000003</c:v>
              </c:pt>
              <c:pt idx="17">
                <c:v>1.7000000000000004</c:v>
              </c:pt>
              <c:pt idx="18">
                <c:v>1.8000000000000005</c:v>
              </c:pt>
              <c:pt idx="19">
                <c:v>1.9000000000000006</c:v>
              </c:pt>
              <c:pt idx="20">
                <c:v>2.0000000000000004</c:v>
              </c:pt>
              <c:pt idx="21">
                <c:v>2.1000000000000005</c:v>
              </c:pt>
              <c:pt idx="22">
                <c:v>2.2000000000000006</c:v>
              </c:pt>
              <c:pt idx="23">
                <c:v>2.3000000000000007</c:v>
              </c:pt>
              <c:pt idx="24">
                <c:v>2.4000000000000008</c:v>
              </c:pt>
              <c:pt idx="25">
                <c:v>2.5000000000000009</c:v>
              </c:pt>
              <c:pt idx="26">
                <c:v>2.600000000000001</c:v>
              </c:pt>
              <c:pt idx="27">
                <c:v>2.7000000000000011</c:v>
              </c:pt>
              <c:pt idx="28">
                <c:v>2.8000000000000012</c:v>
              </c:pt>
              <c:pt idx="29">
                <c:v>2.9000000000000012</c:v>
              </c:pt>
              <c:pt idx="30">
                <c:v>3.0000000000000013</c:v>
              </c:pt>
              <c:pt idx="31">
                <c:v>3.1000000000000014</c:v>
              </c:pt>
              <c:pt idx="32">
                <c:v>3.2000000000000015</c:v>
              </c:pt>
              <c:pt idx="33">
                <c:v>3.3000000000000016</c:v>
              </c:pt>
              <c:pt idx="34">
                <c:v>3.4000000000000017</c:v>
              </c:pt>
              <c:pt idx="35">
                <c:v>3.5000000000000018</c:v>
              </c:pt>
              <c:pt idx="36">
                <c:v>3.6000000000000019</c:v>
              </c:pt>
              <c:pt idx="37">
                <c:v>3.700000000000002</c:v>
              </c:pt>
              <c:pt idx="38">
                <c:v>3.800000000000002</c:v>
              </c:pt>
              <c:pt idx="39">
                <c:v>3.9000000000000021</c:v>
              </c:pt>
              <c:pt idx="40">
                <c:v>4.0000000000000018</c:v>
              </c:pt>
              <c:pt idx="41">
                <c:v>4.1000000000000014</c:v>
              </c:pt>
              <c:pt idx="42">
                <c:v>4.2000000000000011</c:v>
              </c:pt>
              <c:pt idx="43">
                <c:v>4.3000000000000007</c:v>
              </c:pt>
              <c:pt idx="44">
                <c:v>4.4000000000000004</c:v>
              </c:pt>
              <c:pt idx="45">
                <c:v>4.5</c:v>
              </c:pt>
              <c:pt idx="46">
                <c:v>4.5999999999999996</c:v>
              </c:pt>
              <c:pt idx="47">
                <c:v>4.6999999999999993</c:v>
              </c:pt>
              <c:pt idx="48">
                <c:v>4.7999999999999989</c:v>
              </c:pt>
              <c:pt idx="49">
                <c:v>4.8999999999999986</c:v>
              </c:pt>
              <c:pt idx="50">
                <c:v>4.9999999999999982</c:v>
              </c:pt>
              <c:pt idx="51">
                <c:v>5.0999999999999979</c:v>
              </c:pt>
              <c:pt idx="52">
                <c:v>5.1999999999999975</c:v>
              </c:pt>
              <c:pt idx="53">
                <c:v>5.2999999999999972</c:v>
              </c:pt>
              <c:pt idx="54">
                <c:v>5.3999999999999968</c:v>
              </c:pt>
              <c:pt idx="55">
                <c:v>5.4999999999999964</c:v>
              </c:pt>
              <c:pt idx="56">
                <c:v>5.5999999999999961</c:v>
              </c:pt>
              <c:pt idx="57">
                <c:v>5.6999999999999957</c:v>
              </c:pt>
              <c:pt idx="58">
                <c:v>5.7999999999999954</c:v>
              </c:pt>
              <c:pt idx="59">
                <c:v>5.899999999999995</c:v>
              </c:pt>
              <c:pt idx="60">
                <c:v>5.9999999999999947</c:v>
              </c:pt>
              <c:pt idx="61">
                <c:v>6.0999999999999943</c:v>
              </c:pt>
              <c:pt idx="62">
                <c:v>6.199999999999994</c:v>
              </c:pt>
              <c:pt idx="63">
                <c:v>6.2999999999999936</c:v>
              </c:pt>
              <c:pt idx="64">
                <c:v>6.3999999999999932</c:v>
              </c:pt>
              <c:pt idx="65">
                <c:v>6.4999999999999929</c:v>
              </c:pt>
              <c:pt idx="66">
                <c:v>6.5999999999999925</c:v>
              </c:pt>
              <c:pt idx="67">
                <c:v>6.6999999999999922</c:v>
              </c:pt>
              <c:pt idx="68">
                <c:v>6.7999999999999918</c:v>
              </c:pt>
              <c:pt idx="69">
                <c:v>6.8999999999999915</c:v>
              </c:pt>
              <c:pt idx="70">
                <c:v>6.9999999999999911</c:v>
              </c:pt>
              <c:pt idx="71">
                <c:v>7.0999999999999908</c:v>
              </c:pt>
              <c:pt idx="72">
                <c:v>7.1999999999999904</c:v>
              </c:pt>
              <c:pt idx="73">
                <c:v>7.2999999999999901</c:v>
              </c:pt>
              <c:pt idx="74">
                <c:v>7.3999999999999897</c:v>
              </c:pt>
              <c:pt idx="75">
                <c:v>7.4999999999999893</c:v>
              </c:pt>
              <c:pt idx="76">
                <c:v>7.599999999999989</c:v>
              </c:pt>
              <c:pt idx="77">
                <c:v>7.6999999999999886</c:v>
              </c:pt>
              <c:pt idx="78">
                <c:v>7.7999999999999883</c:v>
              </c:pt>
              <c:pt idx="79">
                <c:v>7.8999999999999879</c:v>
              </c:pt>
              <c:pt idx="80">
                <c:v>7.9999999999999876</c:v>
              </c:pt>
              <c:pt idx="81">
                <c:v>8.0999999999999872</c:v>
              </c:pt>
              <c:pt idx="82">
                <c:v>8.1999999999999869</c:v>
              </c:pt>
              <c:pt idx="83">
                <c:v>8.2999999999999865</c:v>
              </c:pt>
              <c:pt idx="84">
                <c:v>8.3999999999999861</c:v>
              </c:pt>
              <c:pt idx="85">
                <c:v>8.4999999999999858</c:v>
              </c:pt>
              <c:pt idx="86">
                <c:v>8.5999999999999854</c:v>
              </c:pt>
              <c:pt idx="87">
                <c:v>8.6999999999999851</c:v>
              </c:pt>
              <c:pt idx="88">
                <c:v>8.7999999999999847</c:v>
              </c:pt>
              <c:pt idx="89">
                <c:v>8.8999999999999844</c:v>
              </c:pt>
              <c:pt idx="90">
                <c:v>8.999999999999984</c:v>
              </c:pt>
              <c:pt idx="91">
                <c:v>9.0999999999999837</c:v>
              </c:pt>
              <c:pt idx="92">
                <c:v>9.1999999999999833</c:v>
              </c:pt>
              <c:pt idx="93">
                <c:v>9.2999999999999829</c:v>
              </c:pt>
              <c:pt idx="94">
                <c:v>9.3999999999999826</c:v>
              </c:pt>
              <c:pt idx="95">
                <c:v>9.4999999999999822</c:v>
              </c:pt>
              <c:pt idx="96">
                <c:v>9.5999999999999819</c:v>
              </c:pt>
              <c:pt idx="97">
                <c:v>9.6999999999999815</c:v>
              </c:pt>
              <c:pt idx="98">
                <c:v>9.7999999999999812</c:v>
              </c:pt>
              <c:pt idx="99">
                <c:v>9.8999999999999808</c:v>
              </c:pt>
              <c:pt idx="100">
                <c:v>9.9999999999999805</c:v>
              </c:pt>
              <c:pt idx="101">
                <c:v>10.09999999999998</c:v>
              </c:pt>
              <c:pt idx="102">
                <c:v>10.19999999999998</c:v>
              </c:pt>
              <c:pt idx="103">
                <c:v>10.299999999999979</c:v>
              </c:pt>
              <c:pt idx="104">
                <c:v>10.399999999999979</c:v>
              </c:pt>
              <c:pt idx="105">
                <c:v>10.499999999999979</c:v>
              </c:pt>
              <c:pt idx="106">
                <c:v>10.599999999999978</c:v>
              </c:pt>
              <c:pt idx="107">
                <c:v>10.699999999999978</c:v>
              </c:pt>
              <c:pt idx="108">
                <c:v>10.799999999999978</c:v>
              </c:pt>
              <c:pt idx="109">
                <c:v>10.899999999999977</c:v>
              </c:pt>
              <c:pt idx="110">
                <c:v>10.999999999999977</c:v>
              </c:pt>
              <c:pt idx="111">
                <c:v>11.099999999999977</c:v>
              </c:pt>
              <c:pt idx="112">
                <c:v>11.199999999999976</c:v>
              </c:pt>
              <c:pt idx="113">
                <c:v>11.299999999999976</c:v>
              </c:pt>
              <c:pt idx="114">
                <c:v>11.399999999999975</c:v>
              </c:pt>
              <c:pt idx="115">
                <c:v>11.499999999999975</c:v>
              </c:pt>
              <c:pt idx="116">
                <c:v>11.599999999999975</c:v>
              </c:pt>
              <c:pt idx="117">
                <c:v>11.699999999999974</c:v>
              </c:pt>
              <c:pt idx="118">
                <c:v>11.799999999999974</c:v>
              </c:pt>
              <c:pt idx="119">
                <c:v>11.899999999999974</c:v>
              </c:pt>
              <c:pt idx="120">
                <c:v>11.999999999999973</c:v>
              </c:pt>
              <c:pt idx="121">
                <c:v>12.099999999999973</c:v>
              </c:pt>
              <c:pt idx="122">
                <c:v>12.199999999999973</c:v>
              </c:pt>
              <c:pt idx="123">
                <c:v>12.299999999999972</c:v>
              </c:pt>
              <c:pt idx="124">
                <c:v>12.399999999999972</c:v>
              </c:pt>
              <c:pt idx="125">
                <c:v>12.499999999999972</c:v>
              </c:pt>
              <c:pt idx="126">
                <c:v>12.599999999999971</c:v>
              </c:pt>
              <c:pt idx="127">
                <c:v>12.699999999999971</c:v>
              </c:pt>
              <c:pt idx="128">
                <c:v>12.799999999999971</c:v>
              </c:pt>
              <c:pt idx="129">
                <c:v>12.89999999999997</c:v>
              </c:pt>
              <c:pt idx="130">
                <c:v>12.99999999999997</c:v>
              </c:pt>
              <c:pt idx="131">
                <c:v>13.099999999999969</c:v>
              </c:pt>
              <c:pt idx="132">
                <c:v>13.199999999999969</c:v>
              </c:pt>
              <c:pt idx="133">
                <c:v>13.299999999999969</c:v>
              </c:pt>
              <c:pt idx="134">
                <c:v>13.399999999999968</c:v>
              </c:pt>
              <c:pt idx="135">
                <c:v>13.499999999999968</c:v>
              </c:pt>
              <c:pt idx="136">
                <c:v>13.599999999999968</c:v>
              </c:pt>
              <c:pt idx="137">
                <c:v>13.699999999999967</c:v>
              </c:pt>
              <c:pt idx="138">
                <c:v>13.799999999999967</c:v>
              </c:pt>
              <c:pt idx="139">
                <c:v>13.899999999999967</c:v>
              </c:pt>
              <c:pt idx="140">
                <c:v>13.999999999999966</c:v>
              </c:pt>
              <c:pt idx="141">
                <c:v>14.099999999999966</c:v>
              </c:pt>
              <c:pt idx="142">
                <c:v>14.199999999999966</c:v>
              </c:pt>
              <c:pt idx="143">
                <c:v>14.299999999999965</c:v>
              </c:pt>
              <c:pt idx="144">
                <c:v>14.399999999999965</c:v>
              </c:pt>
              <c:pt idx="145">
                <c:v>14.499999999999964</c:v>
              </c:pt>
              <c:pt idx="146">
                <c:v>14.599999999999964</c:v>
              </c:pt>
              <c:pt idx="147">
                <c:v>14.699999999999964</c:v>
              </c:pt>
              <c:pt idx="148">
                <c:v>14.799999999999963</c:v>
              </c:pt>
              <c:pt idx="149">
                <c:v>14.899999999999963</c:v>
              </c:pt>
              <c:pt idx="150">
                <c:v>14.999999999999963</c:v>
              </c:pt>
              <c:pt idx="151">
                <c:v>15.099999999999962</c:v>
              </c:pt>
              <c:pt idx="152">
                <c:v>15.199999999999962</c:v>
              </c:pt>
              <c:pt idx="153">
                <c:v>15.299999999999962</c:v>
              </c:pt>
              <c:pt idx="154">
                <c:v>15.399999999999961</c:v>
              </c:pt>
              <c:pt idx="155">
                <c:v>15.499999999999961</c:v>
              </c:pt>
              <c:pt idx="156">
                <c:v>15.599999999999961</c:v>
              </c:pt>
              <c:pt idx="157">
                <c:v>15.69999999999996</c:v>
              </c:pt>
              <c:pt idx="158">
                <c:v>15.79999999999996</c:v>
              </c:pt>
              <c:pt idx="159">
                <c:v>15.899999999999959</c:v>
              </c:pt>
              <c:pt idx="160">
                <c:v>15.999999999999959</c:v>
              </c:pt>
              <c:pt idx="161">
                <c:v>16.099999999999959</c:v>
              </c:pt>
              <c:pt idx="162">
                <c:v>16.19999999999996</c:v>
              </c:pt>
              <c:pt idx="163">
                <c:v>16.299999999999962</c:v>
              </c:pt>
              <c:pt idx="164">
                <c:v>16.399999999999963</c:v>
              </c:pt>
              <c:pt idx="165">
                <c:v>16.499999999999964</c:v>
              </c:pt>
              <c:pt idx="166">
                <c:v>16.599999999999966</c:v>
              </c:pt>
              <c:pt idx="167">
                <c:v>16.699999999999967</c:v>
              </c:pt>
              <c:pt idx="168">
                <c:v>16.799999999999969</c:v>
              </c:pt>
              <c:pt idx="169">
                <c:v>16.89999999999997</c:v>
              </c:pt>
              <c:pt idx="170">
                <c:v>16.999999999999972</c:v>
              </c:pt>
              <c:pt idx="171">
                <c:v>17.099999999999973</c:v>
              </c:pt>
              <c:pt idx="172">
                <c:v>17.199999999999974</c:v>
              </c:pt>
              <c:pt idx="173">
                <c:v>17.299999999999976</c:v>
              </c:pt>
              <c:pt idx="174">
                <c:v>17.399999999999977</c:v>
              </c:pt>
              <c:pt idx="175">
                <c:v>17.499999999999979</c:v>
              </c:pt>
              <c:pt idx="176">
                <c:v>17.59999999999998</c:v>
              </c:pt>
              <c:pt idx="177">
                <c:v>17.699999999999982</c:v>
              </c:pt>
              <c:pt idx="178">
                <c:v>17.799999999999983</c:v>
              </c:pt>
              <c:pt idx="179">
                <c:v>17.899999999999984</c:v>
              </c:pt>
              <c:pt idx="180">
                <c:v>17.999999999999986</c:v>
              </c:pt>
              <c:pt idx="181">
                <c:v>18.099999999999987</c:v>
              </c:pt>
              <c:pt idx="182">
                <c:v>18.199999999999989</c:v>
              </c:pt>
              <c:pt idx="183">
                <c:v>18.29999999999999</c:v>
              </c:pt>
              <c:pt idx="184">
                <c:v>18.399999999999991</c:v>
              </c:pt>
              <c:pt idx="185">
                <c:v>18.499999999999993</c:v>
              </c:pt>
              <c:pt idx="186">
                <c:v>18.599999999999994</c:v>
              </c:pt>
              <c:pt idx="187">
                <c:v>18.699999999999996</c:v>
              </c:pt>
              <c:pt idx="188">
                <c:v>18.799999999999997</c:v>
              </c:pt>
              <c:pt idx="189">
                <c:v>18.899999999999999</c:v>
              </c:pt>
              <c:pt idx="190">
                <c:v>19</c:v>
              </c:pt>
              <c:pt idx="191">
                <c:v>19.100000000000001</c:v>
              </c:pt>
              <c:pt idx="192">
                <c:v>19.200000000000003</c:v>
              </c:pt>
              <c:pt idx="193">
                <c:v>19.300000000000004</c:v>
              </c:pt>
              <c:pt idx="194">
                <c:v>19.400000000000006</c:v>
              </c:pt>
              <c:pt idx="195">
                <c:v>19.500000000000007</c:v>
              </c:pt>
              <c:pt idx="196">
                <c:v>19.600000000000009</c:v>
              </c:pt>
              <c:pt idx="197">
                <c:v>19.70000000000001</c:v>
              </c:pt>
              <c:pt idx="198">
                <c:v>19.800000000000011</c:v>
              </c:pt>
              <c:pt idx="199">
                <c:v>19.900000000000013</c:v>
              </c:pt>
              <c:pt idx="200">
                <c:v>20.000000000000014</c:v>
              </c:pt>
            </c:numLit>
          </c:xVal>
          <c:yVal>
            <c:numLit>
              <c:formatCode>General</c:formatCode>
              <c:ptCount val="201"/>
              <c:pt idx="0">
                <c:v>0</c:v>
              </c:pt>
              <c:pt idx="1">
                <c:v>4.0001298285169858E-3</c:v>
              </c:pt>
              <c:pt idx="2">
                <c:v>1.0762281725889753E-2</c:v>
              </c:pt>
              <c:pt idx="3">
                <c:v>1.8807302978784021E-2</c:v>
              </c:pt>
              <c:pt idx="4">
                <c:v>2.7543549201122942E-2</c:v>
              </c:pt>
              <c:pt idx="5">
                <c:v>3.6615940792789667E-2</c:v>
              </c:pt>
              <c:pt idx="6">
                <c:v>4.5785434730858769E-2</c:v>
              </c:pt>
              <c:pt idx="7">
                <c:v>5.4882363067754021E-2</c:v>
              </c:pt>
              <c:pt idx="8">
                <c:v>6.3783155189192101E-2</c:v>
              </c:pt>
              <c:pt idx="9">
                <c:v>7.2396914691601061E-2</c:v>
              </c:pt>
              <c:pt idx="10">
                <c:v>8.0656908181446524E-2</c:v>
              </c:pt>
              <c:pt idx="11">
                <c:v>8.8514796215932279E-2</c:v>
              </c:pt>
              <c:pt idx="12">
                <c:v>9.5936526682821779E-2</c:v>
              </c:pt>
              <c:pt idx="13">
                <c:v>0.10289930142195965</c:v>
              </c:pt>
              <c:pt idx="14">
                <c:v>0.10938927081017855</c:v>
              </c:pt>
              <c:pt idx="15">
                <c:v>0.11539974211610798</c:v>
              </c:pt>
              <c:pt idx="16">
                <c:v>0.12092976240723678</c:v>
              </c:pt>
              <c:pt idx="17">
                <c:v>0.12598298193313076</c:v>
              </c:pt>
              <c:pt idx="18">
                <c:v>0.13056673228465712</c:v>
              </c:pt>
              <c:pt idx="19">
                <c:v>0.13469127213438317</c:v>
              </c:pt>
              <c:pt idx="20">
                <c:v>0.13836916582127323</c:v>
              </c:pt>
              <c:pt idx="21">
                <c:v>0.14161476866570819</c:v>
              </c:pt>
              <c:pt idx="22">
                <c:v>0.14444379901704477</c:v>
              </c:pt>
              <c:pt idx="23">
                <c:v>0.14687298146928532</c:v>
              </c:pt>
              <c:pt idx="24">
                <c:v>0.14891974895680529</c:v>
              </c:pt>
              <c:pt idx="25">
                <c:v>0.1506019939058332</c:v>
              </c:pt>
              <c:pt idx="26">
                <c:v>0.15193786049923638</c:v>
              </c:pt>
              <c:pt idx="27">
                <c:v>0.15294557156999933</c:v>
              </c:pt>
              <c:pt idx="28">
                <c:v>0.15364328478264838</c:v>
              </c:pt>
              <c:pt idx="29">
                <c:v>0.15404897366985709</c:v>
              </c:pt>
              <c:pt idx="30">
                <c:v>0.15418032981982402</c:v>
              </c:pt>
              <c:pt idx="31">
                <c:v>0.15405468309990028</c:v>
              </c:pt>
              <c:pt idx="32">
                <c:v>0.15368893728385918</c:v>
              </c:pt>
              <c:pt idx="33">
                <c:v>0.1530995188470321</c:v>
              </c:pt>
              <c:pt idx="34">
                <c:v>0.15230233702267643</c:v>
              </c:pt>
              <c:pt idx="35">
                <c:v>0.1513127534877276</c:v>
              </c:pt>
              <c:pt idx="36">
                <c:v>0.15014556027687226</c:v>
              </c:pt>
              <c:pt idx="37">
                <c:v>0.14881496471876193</c:v>
              </c:pt>
              <c:pt idx="38">
                <c:v>0.14733458035356506</c:v>
              </c:pt>
              <c:pt idx="39">
                <c:v>0.14571742293202286</c:v>
              </c:pt>
              <c:pt idx="40">
                <c:v>0.14397591071682689</c:v>
              </c:pt>
              <c:pt idx="41">
                <c:v>0.14212186841077598</c:v>
              </c:pt>
              <c:pt idx="42">
                <c:v>0.14016653412549024</c:v>
              </c:pt>
              <c:pt idx="43">
                <c:v>0.13812056888167398</c:v>
              </c:pt>
              <c:pt idx="44">
                <c:v>0.13599406819883575</c:v>
              </c:pt>
              <c:pt idx="45">
                <c:v>0.13379657539051518</c:v>
              </c:pt>
              <c:pt idx="46">
                <c:v>0.13153709623167956</c:v>
              </c:pt>
              <c:pt idx="47">
                <c:v>0.12922411470910039</c:v>
              </c:pt>
              <c:pt idx="48">
                <c:v>0.12686560960408816</c:v>
              </c:pt>
              <c:pt idx="49">
                <c:v>0.12446907169070144</c:v>
              </c:pt>
              <c:pt idx="50">
                <c:v>0.12204152136209558</c:v>
              </c:pt>
              <c:pt idx="51">
                <c:v>0.11958952652358038</c:v>
              </c:pt>
              <c:pt idx="52">
                <c:v>0.11711922061368106</c:v>
              </c:pt>
              <c:pt idx="53">
                <c:v>0.11463632063444325</c:v>
              </c:pt>
              <c:pt idx="54">
                <c:v>0.11214614508973637</c:v>
              </c:pt>
              <c:pt idx="55">
                <c:v>0.10965363174568994</c:v>
              </c:pt>
              <c:pt idx="56">
                <c:v>0.1071633551409012</c:v>
              </c:pt>
              <c:pt idx="57">
                <c:v>0.10467954378590537</c:v>
              </c:pt>
              <c:pt idx="58">
                <c:v>0.10220609700180236</c:v>
              </c:pt>
              <c:pt idx="59">
                <c:v>9.9746601357049491E-2</c:v>
              </c:pt>
              <c:pt idx="60">
                <c:v>9.7304346669415273E-2</c:v>
              </c:pt>
              <c:pt idx="61">
                <c:v>9.4882341547077129E-2</c:v>
              </c:pt>
              <c:pt idx="62">
                <c:v>9.2483328448942165E-2</c:v>
              </c:pt>
              <c:pt idx="63">
                <c:v>9.0109798249592102E-2</c:v>
              </c:pt>
              <c:pt idx="64">
                <c:v>8.7764004298875778E-2</c:v>
              </c:pt>
              <c:pt idx="65">
                <c:v>8.5447975970186829E-2</c:v>
              </c:pt>
              <c:pt idx="66">
                <c:v>8.3163531694930889E-2</c:v>
              </c:pt>
              <c:pt idx="67">
                <c:v>8.091229148367797E-2</c:v>
              </c:pt>
              <c:pt idx="68">
                <c:v>7.8695688937056418E-2</c:v>
              </c:pt>
              <c:pt idx="69">
                <c:v>7.6514982751631613E-2</c:v>
              </c:pt>
              <c:pt idx="70">
                <c:v>7.4371267727867285E-2</c:v>
              </c:pt>
              <c:pt idx="71">
                <c:v>7.2265485288824288E-2</c:v>
              </c:pt>
              <c:pt idx="72">
                <c:v>7.0198433519552336E-2</c:v>
              </c:pt>
              <c:pt idx="73">
                <c:v>6.8170776738198227E-2</c:v>
              </c:pt>
              <c:pt idx="74">
                <c:v>6.6183054610722283E-2</c:v>
              </c:pt>
              <c:pt idx="75">
                <c:v>6.4235690821804345E-2</c:v>
              </c:pt>
              <c:pt idx="76">
                <c:v>6.2329001315051764E-2</c:v>
              </c:pt>
              <c:pt idx="77">
                <c:v>6.0463202116020853E-2</c:v>
              </c:pt>
              <c:pt idx="78">
                <c:v>5.8638416751835815E-2</c:v>
              </c:pt>
              <c:pt idx="79">
                <c:v>5.6854683281364109E-2</c:v>
              </c:pt>
              <c:pt idx="80">
                <c:v>5.5111960949984468E-2</c:v>
              </c:pt>
              <c:pt idx="81">
                <c:v>5.341013648298807E-2</c:v>
              </c:pt>
              <c:pt idx="82">
                <c:v>5.1749030031584688E-2</c:v>
              </c:pt>
              <c:pt idx="83">
                <c:v>5.0128400785362785E-2</c:v>
              </c:pt>
              <c:pt idx="84">
                <c:v>4.8547952264875981E-2</c:v>
              </c:pt>
              <c:pt idx="85">
                <c:v>4.7007337307813014E-2</c:v>
              </c:pt>
              <c:pt idx="86">
                <c:v>4.5506162761953822E-2</c:v>
              </c:pt>
              <c:pt idx="87">
                <c:v>4.4043993897834206E-2</c:v>
              </c:pt>
              <c:pt idx="88">
                <c:v>4.2620358553734049E-2</c:v>
              </c:pt>
              <c:pt idx="89">
                <c:v>4.1234751025277717E-2</c:v>
              </c:pt>
              <c:pt idx="90">
                <c:v>3.9886635711595654E-2</c:v>
              </c:pt>
              <c:pt idx="91">
                <c:v>3.8575450529640697E-2</c:v>
              </c:pt>
              <c:pt idx="92">
                <c:v>3.7300610107893345E-2</c:v>
              </c:pt>
              <c:pt idx="93">
                <c:v>3.6061508770320473E-2</c:v>
              </c:pt>
              <c:pt idx="94">
                <c:v>3.4857523321083127E-2</c:v>
              </c:pt>
              <c:pt idx="95">
                <c:v>3.3688015640115983E-2</c:v>
              </c:pt>
              <c:pt idx="96">
                <c:v>3.2552335099330067E-2</c:v>
              </c:pt>
              <c:pt idx="97">
                <c:v>3.1449820808821902E-2</c:v>
              </c:pt>
              <c:pt idx="98">
                <c:v>3.0379803702106828E-2</c:v>
              </c:pt>
              <c:pt idx="99">
                <c:v>2.9341608469033789E-2</c:v>
              </c:pt>
              <c:pt idx="100">
                <c:v>2.8334555344685135E-2</c:v>
              </c:pt>
              <c:pt idx="101">
                <c:v>2.7357961762216838E-2</c:v>
              </c:pt>
              <c:pt idx="102">
                <c:v>2.6411143877255069E-2</c:v>
              </c:pt>
              <c:pt idx="103">
                <c:v>2.5493417971132484E-2</c:v>
              </c:pt>
              <c:pt idx="104">
                <c:v>2.4604101739924361E-2</c:v>
              </c:pt>
              <c:pt idx="105">
                <c:v>2.3742515475930148E-2</c:v>
              </c:pt>
              <c:pt idx="106">
                <c:v>2.2907983147940174E-2</c:v>
              </c:pt>
              <c:pt idx="107">
                <c:v>2.2099833386331893E-2</c:v>
              </c:pt>
              <c:pt idx="108">
                <c:v>2.1317400378752138E-2</c:v>
              </c:pt>
              <c:pt idx="109">
                <c:v>2.0560024681866646E-2</c:v>
              </c:pt>
              <c:pt idx="110">
                <c:v>1.9827053954388819E-2</c:v>
              </c:pt>
              <c:pt idx="111">
                <c:v>1.9117843616343159E-2</c:v>
              </c:pt>
              <c:pt idx="112">
                <c:v>1.8431757439270068E-2</c:v>
              </c:pt>
              <c:pt idx="113">
                <c:v>1.7768168071839355E-2</c:v>
              </c:pt>
              <c:pt idx="114">
                <c:v>1.7126457505111124E-2</c:v>
              </c:pt>
              <c:pt idx="115">
                <c:v>1.6506017481461153E-2</c:v>
              </c:pt>
              <c:pt idx="116">
                <c:v>1.590624985097714E-2</c:v>
              </c:pt>
              <c:pt idx="117">
                <c:v>1.5326566878929214E-2</c:v>
              </c:pt>
              <c:pt idx="118">
                <c:v>1.4766391507723936E-2</c:v>
              </c:pt>
              <c:pt idx="119">
                <c:v>1.4225157576565209E-2</c:v>
              </c:pt>
              <c:pt idx="120">
                <c:v>1.3702310001867992E-2</c:v>
              </c:pt>
              <c:pt idx="121">
                <c:v>1.3197304921300911E-2</c:v>
              </c:pt>
              <c:pt idx="122">
                <c:v>1.2709609804171858E-2</c:v>
              </c:pt>
              <c:pt idx="123">
                <c:v>1.2238703530716025E-2</c:v>
              </c:pt>
              <c:pt idx="124">
                <c:v>1.178407644269832E-2</c:v>
              </c:pt>
              <c:pt idx="125">
                <c:v>1.1345230367601855E-2</c:v>
              </c:pt>
              <c:pt idx="126">
                <c:v>1.0921678618540199E-2</c:v>
              </c:pt>
              <c:pt idx="127">
                <c:v>1.0512945971903952E-2</c:v>
              </c:pt>
              <c:pt idx="128">
                <c:v>1.0118568624631031E-2</c:v>
              </c:pt>
              <c:pt idx="129">
                <c:v>9.7380941328750713E-3</c:v>
              </c:pt>
              <c:pt idx="130">
                <c:v>9.3710813337369754E-3</c:v>
              </c:pt>
              <c:pt idx="131">
                <c:v>9.0171002516208718E-3</c:v>
              </c:pt>
              <c:pt idx="132">
                <c:v>8.6757319906773083E-3</c:v>
              </c:pt>
              <c:pt idx="133">
                <c:v>8.3465686147030701E-3</c:v>
              </c:pt>
              <c:pt idx="134">
                <c:v>8.0292130157786148E-3</c:v>
              </c:pt>
              <c:pt idx="135">
                <c:v>7.7232787728401496E-3</c:v>
              </c:pt>
              <c:pt idx="136">
                <c:v>7.4283900013041521E-3</c:v>
              </c:pt>
              <c:pt idx="137">
                <c:v>7.1441811947869473E-3</c:v>
              </c:pt>
              <c:pt idx="138">
                <c:v>6.8702970598909976E-3</c:v>
              </c:pt>
              <c:pt idx="139">
                <c:v>6.6063923449624883E-3</c:v>
              </c:pt>
              <c:pt idx="140">
                <c:v>6.352131663661267E-3</c:v>
              </c:pt>
              <c:pt idx="141">
                <c:v>6.1071893141245769E-3</c:v>
              </c:pt>
              <c:pt idx="142">
                <c:v>5.871249094449308E-3</c:v>
              </c:pt>
              <c:pt idx="143">
                <c:v>5.644004115164504E-3</c:v>
              </c:pt>
              <c:pt idx="144">
                <c:v>5.4251566093154579E-3</c:v>
              </c:pt>
              <c:pt idx="145">
                <c:v>5.2144177407336921E-3</c:v>
              </c:pt>
              <c:pt idx="146">
                <c:v>5.0115074110224575E-3</c:v>
              </c:pt>
              <c:pt idx="147">
                <c:v>4.8161540657456767E-3</c:v>
              </c:pt>
              <c:pt idx="148">
                <c:v>4.6280945002688369E-3</c:v>
              </c:pt>
              <c:pt idx="149">
                <c:v>4.4470736656634672E-3</c:v>
              </c:pt>
              <c:pt idx="150">
                <c:v>4.2728444750520494E-3</c:v>
              </c:pt>
              <c:pt idx="151">
                <c:v>4.1051676107376998E-3</c:v>
              </c:pt>
              <c:pt idx="152">
                <c:v>3.9438113324324975E-3</c:v>
              </c:pt>
              <c:pt idx="153">
                <c:v>3.7885512868696086E-3</c:v>
              </c:pt>
              <c:pt idx="154">
                <c:v>3.6391703190577348E-3</c:v>
              </c:pt>
              <c:pt idx="155">
                <c:v>3.4954582854112106E-3</c:v>
              </c:pt>
              <c:pt idx="156">
                <c:v>3.3572118689658213E-3</c:v>
              </c:pt>
              <c:pt idx="157">
                <c:v>3.2242343968684017E-3</c:v>
              </c:pt>
              <c:pt idx="158">
                <c:v>3.0963356603079988E-3</c:v>
              </c:pt>
              <c:pt idx="159">
                <c:v>2.9733317370372369E-3</c:v>
              </c:pt>
              <c:pt idx="160">
                <c:v>2.8550448166148957E-3</c:v>
              </c:pt>
              <c:pt idx="161">
                <c:v>2.7413030284841773E-3</c:v>
              </c:pt>
              <c:pt idx="162">
                <c:v>2.6319402729857813E-3</c:v>
              </c:pt>
              <c:pt idx="163">
                <c:v>2.5267960553907506E-3</c:v>
              </c:pt>
              <c:pt idx="164">
                <c:v>2.425715323024746E-3</c:v>
              </c:pt>
              <c:pt idx="165">
                <c:v>2.3285483055432554E-3</c:v>
              </c:pt>
              <c:pt idx="166">
                <c:v>2.2351503584058905E-3</c:v>
              </c:pt>
              <c:pt idx="167">
                <c:v>2.1453818095874457E-3</c:v>
              </c:pt>
              <c:pt idx="168">
                <c:v>2.0591078095538108E-3</c:v>
              </c:pt>
              <c:pt idx="169">
                <c:v>1.9761981845218463E-3</c:v>
              </c:pt>
              <c:pt idx="170">
                <c:v>1.8965272930142655E-3</c:v>
              </c:pt>
              <c:pt idx="171">
                <c:v>1.8199738857129885E-3</c:v>
              </c:pt>
              <c:pt idx="172">
                <c:v>1.7464209686075664E-3</c:v>
              </c:pt>
              <c:pt idx="173">
                <c:v>1.6757556694290509E-3</c:v>
              </c:pt>
              <c:pt idx="174">
                <c:v>1.6078691073538878E-3</c:v>
              </c:pt>
              <c:pt idx="175">
                <c:v>1.54265626595725E-3</c:v>
              </c:pt>
              <c:pt idx="176">
                <c:v>1.4800158693904486E-3</c:v>
              </c:pt>
              <c:pt idx="177">
                <c:v>1.419850261752861E-3</c:v>
              </c:pt>
              <c:pt idx="178">
                <c:v>1.3620652896248905E-3</c:v>
              </c:pt>
              <c:pt idx="179">
                <c:v>1.3065701877250581E-3</c:v>
              </c:pt>
              <c:pt idx="180">
                <c:v>1.2532774676512419E-3</c:v>
              </c:pt>
              <c:pt idx="181">
                <c:v>1.2021028096633039E-3</c:v>
              </c:pt>
              <c:pt idx="182">
                <c:v>1.1529649574619739E-3</c:v>
              </c:pt>
              <c:pt idx="183">
                <c:v>1.1057856159166594E-3</c:v>
              </c:pt>
              <c:pt idx="184">
                <c:v>1.0604893516931117E-3</c:v>
              </c:pt>
              <c:pt idx="185">
                <c:v>1.017003496730144E-3</c:v>
              </c:pt>
              <c:pt idx="186">
                <c:v>9.7525805451338405E-4</c:v>
              </c:pt>
              <c:pt idx="187">
                <c:v>9.3518560909280945E-4</c:v>
              </c:pt>
              <c:pt idx="188">
                <c:v>8.9672123678993072E-4</c:v>
              </c:pt>
              <c:pt idx="189">
                <c:v>8.5980242053973911E-4</c:v>
              </c:pt>
              <c:pt idx="190">
                <c:v>8.2436896681196059E-4</c:v>
              </c:pt>
              <c:pt idx="191">
                <c:v>7.9036292505575527E-4</c:v>
              </c:pt>
              <c:pt idx="192">
                <c:v>7.5772850961174565E-4</c:v>
              </c:pt>
              <c:pt idx="193">
                <c:v>7.2641202403512671E-4</c:v>
              </c:pt>
              <c:pt idx="194">
                <c:v>6.9636178777360746E-4</c:v>
              </c:pt>
              <c:pt idx="195">
                <c:v>6.6752806514405825E-4</c:v>
              </c:pt>
              <c:pt idx="196">
                <c:v>6.3986299655194128E-4</c:v>
              </c:pt>
              <c:pt idx="197">
                <c:v>6.1332053189791752E-4</c:v>
              </c:pt>
              <c:pt idx="198">
                <c:v>5.878563661164246E-4</c:v>
              </c:pt>
              <c:pt idx="199">
                <c:v>5.6342787679147734E-4</c:v>
              </c:pt>
              <c:pt idx="200">
                <c:v>5.3999406379550037E-4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1543-4AB2-9F42-955F57F3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448304"/>
        <c:axId val="407448696"/>
      </c:scatterChart>
      <c:valAx>
        <c:axId val="407448304"/>
        <c:scaling>
          <c:orientation val="minMax"/>
          <c:max val="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200" b="1" i="0" u="none" strike="noStrike" baseline="0">
                    <a:solidFill>
                      <a:srgbClr val="000000"/>
                    </a:solidFill>
                    <a:latin typeface="Symbol"/>
                  </a:rPr>
                  <a:t>c</a:t>
                </a:r>
                <a:r>
                  <a:rPr lang="en-GB" sz="12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GB" sz="12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5</a:t>
                </a:r>
              </a:p>
            </c:rich>
          </c:tx>
          <c:layout>
            <c:manualLayout>
              <c:xMode val="edge"/>
              <c:yMode val="edge"/>
              <c:x val="0.92683019944014755"/>
              <c:y val="0.91292134831460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7448696"/>
        <c:crosses val="autoZero"/>
        <c:crossBetween val="midCat"/>
        <c:majorUnit val="5"/>
        <c:minorUnit val="1"/>
      </c:valAx>
      <c:valAx>
        <c:axId val="40744869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74483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4</xdr:row>
      <xdr:rowOff>0</xdr:rowOff>
    </xdr:from>
    <xdr:to>
      <xdr:col>22</xdr:col>
      <xdr:colOff>57150</xdr:colOff>
      <xdr:row>20</xdr:row>
      <xdr:rowOff>180975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DC3DF3E-4D91-4F1D-A8B9-2BDC43530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171450</xdr:colOff>
      <xdr:row>5</xdr:row>
      <xdr:rowOff>95250</xdr:rowOff>
    </xdr:from>
    <xdr:to>
      <xdr:col>15</xdr:col>
      <xdr:colOff>571500</xdr:colOff>
      <xdr:row>6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CF324A2-B09A-4533-8C90-80B375AFC0E4}"/>
            </a:ext>
          </a:extLst>
        </xdr:cNvPr>
        <xdr:cNvSpPr txBox="1"/>
      </xdr:nvSpPr>
      <xdr:spPr>
        <a:xfrm>
          <a:off x="18878550" y="1276350"/>
          <a:ext cx="4000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f(x)</a:t>
          </a:r>
        </a:p>
      </xdr:txBody>
    </xdr:sp>
    <xdr:clientData/>
  </xdr:twoCellAnchor>
  <xdr:twoCellAnchor>
    <xdr:from>
      <xdr:col>15</xdr:col>
      <xdr:colOff>19050</xdr:colOff>
      <xdr:row>19</xdr:row>
      <xdr:rowOff>66675</xdr:rowOff>
    </xdr:from>
    <xdr:to>
      <xdr:col>15</xdr:col>
      <xdr:colOff>295275</xdr:colOff>
      <xdr:row>20</xdr:row>
      <xdr:rowOff>133350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9F1D133-3767-42C9-8606-9B86E7261115}"/>
            </a:ext>
          </a:extLst>
        </xdr:cNvPr>
        <xdr:cNvSpPr txBox="1"/>
      </xdr:nvSpPr>
      <xdr:spPr>
        <a:xfrm>
          <a:off x="18726150" y="4048125"/>
          <a:ext cx="27622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0</a:t>
          </a:r>
        </a:p>
      </xdr:txBody>
    </xdr:sp>
    <xdr:clientData/>
  </xdr:twoCellAnchor>
  <xdr:twoCellAnchor>
    <xdr:from>
      <xdr:col>16</xdr:col>
      <xdr:colOff>438150</xdr:colOff>
      <xdr:row>9</xdr:row>
      <xdr:rowOff>66675</xdr:rowOff>
    </xdr:from>
    <xdr:to>
      <xdr:col>16</xdr:col>
      <xdr:colOff>438150</xdr:colOff>
      <xdr:row>19</xdr:row>
      <xdr:rowOff>47625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5D8AA9B-8AC6-4F27-8B9A-3A7696ED63AE}"/>
            </a:ext>
          </a:extLst>
        </xdr:cNvPr>
        <xdr:cNvCxnSpPr/>
      </xdr:nvCxnSpPr>
      <xdr:spPr>
        <a:xfrm flipV="1">
          <a:off x="19754850" y="2047875"/>
          <a:ext cx="0" cy="1981200"/>
        </a:xfrm>
        <a:prstGeom prst="line">
          <a:avLst/>
        </a:prstGeom>
        <a:ln w="1905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200025</xdr:colOff>
      <xdr:row>19</xdr:row>
      <xdr:rowOff>47625</xdr:rowOff>
    </xdr:from>
    <xdr:to>
      <xdr:col>17</xdr:col>
      <xdr:colOff>276225</xdr:colOff>
      <xdr:row>20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9624E35-6865-41C1-ACF6-F1419D8E0A0B}"/>
            </a:ext>
          </a:extLst>
        </xdr:cNvPr>
        <xdr:cNvSpPr txBox="1"/>
      </xdr:nvSpPr>
      <xdr:spPr>
        <a:xfrm>
          <a:off x="19516725" y="4029075"/>
          <a:ext cx="68580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3.7403</a:t>
          </a:r>
        </a:p>
      </xdr:txBody>
    </xdr:sp>
    <xdr:clientData/>
  </xdr:twoCellAnchor>
  <xdr:twoCellAnchor>
    <xdr:from>
      <xdr:col>17</xdr:col>
      <xdr:colOff>133350</xdr:colOff>
      <xdr:row>17</xdr:row>
      <xdr:rowOff>66675</xdr:rowOff>
    </xdr:from>
    <xdr:to>
      <xdr:col>18</xdr:col>
      <xdr:colOff>114301</xdr:colOff>
      <xdr:row>19</xdr:row>
      <xdr:rowOff>28575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7810D65B-0560-4875-942E-4DD60801A892}"/>
            </a:ext>
          </a:extLst>
        </xdr:cNvPr>
        <xdr:cNvCxnSpPr/>
      </xdr:nvCxnSpPr>
      <xdr:spPr>
        <a:xfrm flipH="1">
          <a:off x="20059650" y="3648075"/>
          <a:ext cx="590551" cy="361950"/>
        </a:xfrm>
        <a:prstGeom prst="line">
          <a:avLst/>
        </a:prstGeom>
        <a:ln w="158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18</xdr:row>
      <xdr:rowOff>0</xdr:rowOff>
    </xdr:from>
    <xdr:to>
      <xdr:col>18</xdr:col>
      <xdr:colOff>390525</xdr:colOff>
      <xdr:row>19</xdr:row>
      <xdr:rowOff>28575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E7F6D1F-AB56-45DE-A030-A4BF43ECB17B}"/>
            </a:ext>
          </a:extLst>
        </xdr:cNvPr>
        <xdr:cNvCxnSpPr/>
      </xdr:nvCxnSpPr>
      <xdr:spPr>
        <a:xfrm flipH="1">
          <a:off x="20583525" y="3781425"/>
          <a:ext cx="342900" cy="228600"/>
        </a:xfrm>
        <a:prstGeom prst="line">
          <a:avLst/>
        </a:prstGeom>
        <a:ln w="158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219074</xdr:colOff>
      <xdr:row>12</xdr:row>
      <xdr:rowOff>38100</xdr:rowOff>
    </xdr:from>
    <xdr:to>
      <xdr:col>19</xdr:col>
      <xdr:colOff>1010919</xdr:colOff>
      <xdr:row>15</xdr:row>
      <xdr:rowOff>152400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7046821-C52C-46CB-8215-040C6E49A42B}"/>
            </a:ext>
          </a:extLst>
        </xdr:cNvPr>
        <xdr:cNvSpPr txBox="1"/>
      </xdr:nvSpPr>
      <xdr:spPr>
        <a:xfrm>
          <a:off x="20754974" y="2619375"/>
          <a:ext cx="1401445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P-value = 0.5874 when chi-square</a:t>
          </a:r>
          <a:r>
            <a:rPr lang="en-GB" sz="1100" baseline="0"/>
            <a:t> = 3.7403</a:t>
          </a:r>
          <a:endParaRPr lang="en-GB" sz="1100"/>
        </a:p>
      </xdr:txBody>
    </xdr:sp>
    <xdr:clientData/>
  </xdr:twoCellAnchor>
  <xdr:twoCellAnchor>
    <xdr:from>
      <xdr:col>18</xdr:col>
      <xdr:colOff>76200</xdr:colOff>
      <xdr:row>15</xdr:row>
      <xdr:rowOff>28575</xdr:rowOff>
    </xdr:from>
    <xdr:to>
      <xdr:col>18</xdr:col>
      <xdr:colOff>342902</xdr:colOff>
      <xdr:row>17</xdr:row>
      <xdr:rowOff>180975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8D6BCA9-5A73-492F-B9E6-B183961B5F8A}"/>
            </a:ext>
          </a:extLst>
        </xdr:cNvPr>
        <xdr:cNvCxnSpPr/>
      </xdr:nvCxnSpPr>
      <xdr:spPr>
        <a:xfrm flipH="1">
          <a:off x="20612100" y="3209925"/>
          <a:ext cx="266702" cy="552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552450</xdr:colOff>
      <xdr:row>18</xdr:row>
      <xdr:rowOff>95250</xdr:rowOff>
    </xdr:from>
    <xdr:to>
      <xdr:col>18</xdr:col>
      <xdr:colOff>552451</xdr:colOff>
      <xdr:row>19</xdr:row>
      <xdr:rowOff>47625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3900534-3A32-4773-8C1E-163952CF6368}"/>
            </a:ext>
          </a:extLst>
        </xdr:cNvPr>
        <xdr:cNvCxnSpPr/>
      </xdr:nvCxnSpPr>
      <xdr:spPr>
        <a:xfrm flipV="1">
          <a:off x="21088350" y="3876675"/>
          <a:ext cx="1" cy="1524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19</xdr:row>
      <xdr:rowOff>47625</xdr:rowOff>
    </xdr:from>
    <xdr:to>
      <xdr:col>20</xdr:col>
      <xdr:colOff>247650</xdr:colOff>
      <xdr:row>20</xdr:row>
      <xdr:rowOff>114300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48E22B9-41CE-46BB-90D3-6D4901870A8C}"/>
            </a:ext>
          </a:extLst>
        </xdr:cNvPr>
        <xdr:cNvSpPr txBox="1"/>
      </xdr:nvSpPr>
      <xdr:spPr>
        <a:xfrm>
          <a:off x="20650200" y="4029075"/>
          <a:ext cx="18288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critical chi-square = 11.0705</a:t>
          </a:r>
        </a:p>
      </xdr:txBody>
    </xdr:sp>
    <xdr:clientData/>
  </xdr:twoCellAnchor>
  <xdr:twoCellAnchor>
    <xdr:from>
      <xdr:col>19</xdr:col>
      <xdr:colOff>57150</xdr:colOff>
      <xdr:row>18</xdr:row>
      <xdr:rowOff>152400</xdr:rowOff>
    </xdr:from>
    <xdr:to>
      <xdr:col>19</xdr:col>
      <xdr:colOff>180975</xdr:colOff>
      <xdr:row>19</xdr:row>
      <xdr:rowOff>28575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73ABCD9-0921-40B7-AAF8-345955F7EE13}"/>
            </a:ext>
          </a:extLst>
        </xdr:cNvPr>
        <xdr:cNvCxnSpPr/>
      </xdr:nvCxnSpPr>
      <xdr:spPr>
        <a:xfrm flipH="1">
          <a:off x="21202650" y="3933825"/>
          <a:ext cx="123825" cy="76200"/>
        </a:xfrm>
        <a:prstGeom prst="line">
          <a:avLst/>
        </a:prstGeom>
        <a:ln w="158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466725</xdr:colOff>
      <xdr:row>16</xdr:row>
      <xdr:rowOff>76200</xdr:rowOff>
    </xdr:from>
    <xdr:to>
      <xdr:col>17</xdr:col>
      <xdr:colOff>561975</xdr:colOff>
      <xdr:row>18</xdr:row>
      <xdr:rowOff>104775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8B4E55C-F0FF-442A-A409-B05DD34607B6}"/>
            </a:ext>
          </a:extLst>
        </xdr:cNvPr>
        <xdr:cNvCxnSpPr/>
      </xdr:nvCxnSpPr>
      <xdr:spPr>
        <a:xfrm flipH="1">
          <a:off x="19783425" y="3457575"/>
          <a:ext cx="704850" cy="428625"/>
        </a:xfrm>
        <a:prstGeom prst="line">
          <a:avLst/>
        </a:prstGeom>
        <a:ln w="158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438151</xdr:colOff>
      <xdr:row>15</xdr:row>
      <xdr:rowOff>47625</xdr:rowOff>
    </xdr:from>
    <xdr:to>
      <xdr:col>17</xdr:col>
      <xdr:colOff>361950</xdr:colOff>
      <xdr:row>16</xdr:row>
      <xdr:rowOff>161925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CED5EB4F-1F7E-467A-BB71-D23B952EB12B}"/>
            </a:ext>
          </a:extLst>
        </xdr:cNvPr>
        <xdr:cNvCxnSpPr/>
      </xdr:nvCxnSpPr>
      <xdr:spPr>
        <a:xfrm flipH="1">
          <a:off x="19754851" y="3228975"/>
          <a:ext cx="533399" cy="314325"/>
        </a:xfrm>
        <a:prstGeom prst="line">
          <a:avLst/>
        </a:prstGeom>
        <a:ln w="158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419101</xdr:colOff>
      <xdr:row>12</xdr:row>
      <xdr:rowOff>38100</xdr:rowOff>
    </xdr:from>
    <xdr:to>
      <xdr:col>17</xdr:col>
      <xdr:colOff>0</xdr:colOff>
      <xdr:row>12</xdr:row>
      <xdr:rowOff>142875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E6D155C-FB87-4462-B3AD-807FF5503A4E}"/>
            </a:ext>
          </a:extLst>
        </xdr:cNvPr>
        <xdr:cNvCxnSpPr/>
      </xdr:nvCxnSpPr>
      <xdr:spPr>
        <a:xfrm flipH="1">
          <a:off x="19735801" y="2619375"/>
          <a:ext cx="190499" cy="104775"/>
        </a:xfrm>
        <a:prstGeom prst="line">
          <a:avLst/>
        </a:prstGeom>
        <a:ln w="158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447676</xdr:colOff>
      <xdr:row>13</xdr:row>
      <xdr:rowOff>171450</xdr:rowOff>
    </xdr:from>
    <xdr:to>
      <xdr:col>17</xdr:col>
      <xdr:colOff>180975</xdr:colOff>
      <xdr:row>14</xdr:row>
      <xdr:rowOff>190500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41995FE-A47C-4CE4-BC4E-AF0AD9741CB3}"/>
            </a:ext>
          </a:extLst>
        </xdr:cNvPr>
        <xdr:cNvCxnSpPr/>
      </xdr:nvCxnSpPr>
      <xdr:spPr>
        <a:xfrm flipH="1">
          <a:off x="19764376" y="2952750"/>
          <a:ext cx="342899" cy="219075"/>
        </a:xfrm>
        <a:prstGeom prst="line">
          <a:avLst/>
        </a:prstGeom>
        <a:ln w="158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6437-F4ED-4793-947B-4FDEF8C3CEE8}">
  <sheetPr>
    <pageSetUpPr fitToPage="1"/>
  </sheetPr>
  <dimension ref="A1:M31"/>
  <sheetViews>
    <sheetView workbookViewId="0">
      <selection activeCell="B2" sqref="B2"/>
    </sheetView>
  </sheetViews>
  <sheetFormatPr defaultColWidth="8" defaultRowHeight="15.95" customHeight="1" x14ac:dyDescent="0.25"/>
  <cols>
    <col min="1" max="1" width="2.875" style="1" customWidth="1"/>
    <col min="2" max="2" width="15.875" style="1" customWidth="1"/>
    <col min="3" max="3" width="19.25" style="1" customWidth="1"/>
    <col min="4" max="4" width="18" style="1" customWidth="1"/>
    <col min="5" max="5" width="4.125" style="1" customWidth="1"/>
    <col min="6" max="6" width="16.875" style="1" customWidth="1"/>
    <col min="7" max="7" width="13.875" style="1" customWidth="1"/>
    <col min="8" max="8" width="24.25" style="1" customWidth="1"/>
    <col min="9" max="9" width="4.375" style="1" customWidth="1"/>
    <col min="10" max="10" width="21.875" style="1" customWidth="1"/>
    <col min="11" max="11" width="31" style="1" customWidth="1"/>
    <col min="12" max="12" width="16.125" style="1" customWidth="1"/>
    <col min="13" max="13" width="45.5" style="1" customWidth="1"/>
    <col min="14" max="14" width="5.125" style="1" customWidth="1"/>
    <col min="15" max="15" width="6.375" style="1" customWidth="1"/>
    <col min="16" max="19" width="8" style="1"/>
    <col min="20" max="20" width="14.25" style="1" customWidth="1"/>
    <col min="21" max="16384" width="8" style="1"/>
  </cols>
  <sheetData>
    <row r="1" spans="1:13" ht="15" x14ac:dyDescent="0.25">
      <c r="A1" s="1" t="s">
        <v>37</v>
      </c>
    </row>
    <row r="3" spans="1:13" ht="15" x14ac:dyDescent="0.25">
      <c r="F3" s="1" t="s">
        <v>0</v>
      </c>
    </row>
    <row r="4" spans="1:13" ht="30" x14ac:dyDescent="0.25">
      <c r="B4" s="2" t="s">
        <v>1</v>
      </c>
      <c r="C4" s="2" t="s">
        <v>2</v>
      </c>
      <c r="D4" s="3" t="s">
        <v>3</v>
      </c>
      <c r="F4" s="3" t="s">
        <v>4</v>
      </c>
      <c r="G4" s="3" t="s">
        <v>5</v>
      </c>
      <c r="H4" s="3" t="s">
        <v>6</v>
      </c>
      <c r="J4" s="4" t="s">
        <v>7</v>
      </c>
      <c r="K4" s="5"/>
      <c r="L4" s="5"/>
      <c r="M4" s="5"/>
    </row>
    <row r="5" spans="1:13" ht="18" x14ac:dyDescent="0.35">
      <c r="B5" s="6">
        <v>0</v>
      </c>
      <c r="C5" s="6">
        <v>16</v>
      </c>
      <c r="D5" s="6">
        <f>B5*C5</f>
        <v>0</v>
      </c>
      <c r="E5" s="7"/>
      <c r="F5" s="8">
        <f t="shared" ref="F5:F10" si="0">_xlfn.POISSON.DIST(B5,$D$14,FALSE)</f>
        <v>7.0905389006446939E-2</v>
      </c>
      <c r="G5" s="8">
        <f t="shared" ref="G5:G11" si="1">SUM($C$5:$C$11)*F5</f>
        <v>12.833875410166897</v>
      </c>
      <c r="H5" s="8">
        <f t="shared" ref="H5:H11" si="2">(C5-G5)^2/G5</f>
        <v>0.78108479301619427</v>
      </c>
      <c r="J5" s="5"/>
      <c r="K5" s="5" t="s">
        <v>137</v>
      </c>
      <c r="L5" s="5"/>
      <c r="M5" s="5"/>
    </row>
    <row r="6" spans="1:13" ht="18" x14ac:dyDescent="0.35">
      <c r="B6" s="6">
        <v>1</v>
      </c>
      <c r="C6" s="6">
        <v>33</v>
      </c>
      <c r="D6" s="6">
        <f t="shared" ref="D6:D11" si="3">B6*C6</f>
        <v>33</v>
      </c>
      <c r="F6" s="8">
        <f t="shared" si="0"/>
        <v>0.18764464825463031</v>
      </c>
      <c r="G6" s="8">
        <f t="shared" si="1"/>
        <v>33.963681334088086</v>
      </c>
      <c r="H6" s="8">
        <f t="shared" si="2"/>
        <v>2.7343376135663788E-2</v>
      </c>
      <c r="J6" s="5"/>
      <c r="K6" s="5" t="s">
        <v>138</v>
      </c>
      <c r="L6" s="5"/>
      <c r="M6" s="5"/>
    </row>
    <row r="7" spans="1:13" ht="15" x14ac:dyDescent="0.25">
      <c r="B7" s="6">
        <v>2</v>
      </c>
      <c r="C7" s="6">
        <v>45</v>
      </c>
      <c r="D7" s="6">
        <f t="shared" si="3"/>
        <v>90</v>
      </c>
      <c r="F7" s="8">
        <f t="shared" si="0"/>
        <v>0.24829222793913791</v>
      </c>
      <c r="G7" s="8">
        <f t="shared" si="1"/>
        <v>44.940893256983962</v>
      </c>
      <c r="H7" s="8">
        <f t="shared" si="2"/>
        <v>7.7737819984720225E-5</v>
      </c>
    </row>
    <row r="8" spans="1:13" ht="15.95" customHeight="1" x14ac:dyDescent="0.25">
      <c r="B8" s="6">
        <v>3</v>
      </c>
      <c r="C8" s="6">
        <v>32</v>
      </c>
      <c r="D8" s="6">
        <f t="shared" si="3"/>
        <v>96</v>
      </c>
      <c r="F8" s="8">
        <f t="shared" si="0"/>
        <v>0.2190275822888528</v>
      </c>
      <c r="G8" s="8">
        <f t="shared" si="1"/>
        <v>39.643992394282357</v>
      </c>
      <c r="H8" s="8">
        <f t="shared" si="2"/>
        <v>1.4738833350264102</v>
      </c>
      <c r="J8" s="9" t="s">
        <v>8</v>
      </c>
      <c r="K8" s="10"/>
      <c r="L8" s="10"/>
      <c r="M8" s="10"/>
    </row>
    <row r="9" spans="1:13" ht="15" x14ac:dyDescent="0.25">
      <c r="B9" s="6">
        <v>4</v>
      </c>
      <c r="C9" s="6">
        <v>26</v>
      </c>
      <c r="D9" s="6">
        <f t="shared" si="3"/>
        <v>104</v>
      </c>
      <c r="F9" s="8">
        <f t="shared" si="0"/>
        <v>0.14490913248116094</v>
      </c>
      <c r="G9" s="8">
        <f t="shared" si="1"/>
        <v>26.228552979090129</v>
      </c>
      <c r="H9" s="8">
        <f t="shared" si="2"/>
        <v>1.9915877285573706E-3</v>
      </c>
      <c r="J9" s="10"/>
      <c r="K9" s="10" t="s">
        <v>9</v>
      </c>
      <c r="L9" s="10"/>
      <c r="M9" s="10"/>
    </row>
    <row r="10" spans="1:13" ht="15" x14ac:dyDescent="0.25">
      <c r="B10" s="6">
        <v>5</v>
      </c>
      <c r="C10" s="6">
        <v>18</v>
      </c>
      <c r="D10" s="6">
        <f t="shared" si="3"/>
        <v>90</v>
      </c>
      <c r="F10" s="8">
        <f t="shared" si="0"/>
        <v>7.6697761832570238E-2</v>
      </c>
      <c r="G10" s="8">
        <f t="shared" si="1"/>
        <v>13.882294891695214</v>
      </c>
      <c r="H10" s="8">
        <f t="shared" si="2"/>
        <v>1.2213755356185809</v>
      </c>
    </row>
    <row r="11" spans="1:13" ht="15.95" customHeight="1" x14ac:dyDescent="0.25">
      <c r="B11" s="6">
        <v>6</v>
      </c>
      <c r="C11" s="6">
        <v>11</v>
      </c>
      <c r="D11" s="6">
        <f t="shared" si="3"/>
        <v>66</v>
      </c>
      <c r="E11" s="7"/>
      <c r="F11" s="11">
        <f>1-SUM(F5:F10)</f>
        <v>5.2523258197200939E-2</v>
      </c>
      <c r="G11" s="8">
        <f t="shared" si="1"/>
        <v>9.5067097336933699</v>
      </c>
      <c r="H11" s="8">
        <f t="shared" si="2"/>
        <v>0.23456231250470722</v>
      </c>
      <c r="J11" s="12" t="s">
        <v>10</v>
      </c>
      <c r="K11" s="13"/>
      <c r="L11" s="13"/>
      <c r="M11" s="13"/>
    </row>
    <row r="12" spans="1:13" ht="15.95" customHeight="1" x14ac:dyDescent="0.25">
      <c r="B12" s="14" t="s">
        <v>11</v>
      </c>
      <c r="C12" s="3">
        <f>SUM(C5:C11)</f>
        <v>181</v>
      </c>
      <c r="D12" s="3">
        <f>SUM(D5:D11)</f>
        <v>479</v>
      </c>
      <c r="F12" s="15" t="s">
        <v>12</v>
      </c>
      <c r="G12" s="16"/>
      <c r="J12" s="12"/>
      <c r="K12" s="17" t="s">
        <v>13</v>
      </c>
      <c r="L12" s="18">
        <v>0.05</v>
      </c>
      <c r="M12" s="13"/>
    </row>
    <row r="13" spans="1:13" ht="15" x14ac:dyDescent="0.25">
      <c r="E13" s="7"/>
      <c r="F13" s="19"/>
    </row>
    <row r="14" spans="1:13" ht="15.95" customHeight="1" x14ac:dyDescent="0.25">
      <c r="C14" s="14" t="s">
        <v>136</v>
      </c>
      <c r="D14" s="20">
        <f>D12/C12</f>
        <v>2.6464088397790055</v>
      </c>
      <c r="J14" s="21" t="s">
        <v>14</v>
      </c>
      <c r="K14" s="22"/>
      <c r="L14" s="22"/>
      <c r="M14" s="22"/>
    </row>
    <row r="15" spans="1:13" ht="17.25" x14ac:dyDescent="0.25">
      <c r="D15" s="7" t="s">
        <v>15</v>
      </c>
      <c r="J15" s="22"/>
      <c r="K15" s="23" t="s">
        <v>139</v>
      </c>
      <c r="L15" s="24">
        <f>SUM(H5:H11)</f>
        <v>3.7403186778500985</v>
      </c>
      <c r="M15" s="25" t="s">
        <v>16</v>
      </c>
    </row>
    <row r="16" spans="1:13" ht="15" x14ac:dyDescent="0.25">
      <c r="J16" s="22"/>
      <c r="K16" s="26"/>
      <c r="L16" s="26"/>
      <c r="M16" s="22"/>
    </row>
    <row r="17" spans="6:13" ht="15" x14ac:dyDescent="0.25">
      <c r="J17" s="22"/>
      <c r="K17" s="23" t="s">
        <v>17</v>
      </c>
      <c r="L17" s="26"/>
      <c r="M17" s="22"/>
    </row>
    <row r="18" spans="6:13" ht="15" x14ac:dyDescent="0.25">
      <c r="J18" s="22"/>
      <c r="K18" s="23" t="s">
        <v>18</v>
      </c>
      <c r="L18" s="26">
        <f>COUNT(B5:B11)</f>
        <v>7</v>
      </c>
      <c r="M18" s="27" t="s">
        <v>19</v>
      </c>
    </row>
    <row r="19" spans="6:13" ht="15" x14ac:dyDescent="0.25">
      <c r="J19" s="22"/>
      <c r="K19" s="23" t="s">
        <v>20</v>
      </c>
      <c r="L19" s="26">
        <v>1</v>
      </c>
      <c r="M19" s="22" t="s">
        <v>21</v>
      </c>
    </row>
    <row r="20" spans="6:13" ht="15" x14ac:dyDescent="0.25">
      <c r="J20" s="22"/>
      <c r="K20" s="23" t="s">
        <v>22</v>
      </c>
      <c r="L20" s="26">
        <f>L18-L19-1</f>
        <v>5</v>
      </c>
      <c r="M20" s="27" t="s">
        <v>23</v>
      </c>
    </row>
    <row r="21" spans="6:13" ht="15" x14ac:dyDescent="0.25">
      <c r="J21" s="22"/>
      <c r="K21" s="23"/>
      <c r="L21" s="26"/>
      <c r="M21" s="27"/>
    </row>
    <row r="22" spans="6:13" ht="15" x14ac:dyDescent="0.25">
      <c r="J22" s="28" t="s">
        <v>24</v>
      </c>
      <c r="K22" s="23" t="s">
        <v>25</v>
      </c>
      <c r="L22" s="24">
        <f>_xlfn.CHISQ.DIST.RT(L15,L20)</f>
        <v>0.58737554309950757</v>
      </c>
      <c r="M22" s="27" t="s">
        <v>26</v>
      </c>
    </row>
    <row r="23" spans="6:13" ht="15" x14ac:dyDescent="0.25">
      <c r="J23" s="28"/>
      <c r="K23" s="23" t="s">
        <v>27</v>
      </c>
      <c r="L23" s="29">
        <f>1-_xlfn.CHISQ.DIST(L15,L20,TRUE)</f>
        <v>0.58737554309950757</v>
      </c>
      <c r="M23" s="27" t="s">
        <v>28</v>
      </c>
    </row>
    <row r="24" spans="6:13" ht="15" x14ac:dyDescent="0.25">
      <c r="J24" s="28" t="s">
        <v>29</v>
      </c>
      <c r="K24" s="23" t="s">
        <v>30</v>
      </c>
      <c r="L24" s="24">
        <f>_xlfn.CHISQ.INV.RT(L12,L20)</f>
        <v>11.070497693516353</v>
      </c>
      <c r="M24" s="27" t="s">
        <v>31</v>
      </c>
    </row>
    <row r="25" spans="6:13" ht="15.95" customHeight="1" x14ac:dyDescent="0.25">
      <c r="J25" s="30" t="s">
        <v>32</v>
      </c>
      <c r="K25" s="31"/>
      <c r="L25" s="32"/>
      <c r="M25" s="32"/>
    </row>
    <row r="26" spans="6:13" ht="18" x14ac:dyDescent="0.35">
      <c r="J26" s="33" t="s">
        <v>24</v>
      </c>
      <c r="K26" s="32" t="s">
        <v>140</v>
      </c>
      <c r="L26" s="32"/>
      <c r="M26" s="32" t="s">
        <v>33</v>
      </c>
    </row>
    <row r="27" spans="6:13" ht="18.75" x14ac:dyDescent="0.35">
      <c r="J27" s="33" t="s">
        <v>29</v>
      </c>
      <c r="K27" s="32" t="s">
        <v>141</v>
      </c>
      <c r="L27" s="32"/>
      <c r="M27" s="32" t="s">
        <v>34</v>
      </c>
    </row>
    <row r="28" spans="6:13" ht="15" x14ac:dyDescent="0.25">
      <c r="J28" s="32"/>
      <c r="K28" s="32" t="s">
        <v>35</v>
      </c>
      <c r="L28" s="32"/>
      <c r="M28" s="32"/>
    </row>
    <row r="29" spans="6:13" ht="15" x14ac:dyDescent="0.25">
      <c r="J29" s="32"/>
      <c r="K29" s="32" t="s">
        <v>36</v>
      </c>
      <c r="L29" s="32"/>
      <c r="M29" s="32"/>
    </row>
    <row r="30" spans="6:13" ht="15" x14ac:dyDescent="0.25">
      <c r="J30" s="32"/>
      <c r="K30" s="32"/>
      <c r="L30" s="32"/>
      <c r="M30" s="32"/>
    </row>
    <row r="31" spans="6:13" ht="15" x14ac:dyDescent="0.25">
      <c r="F31" s="1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DAF9-8755-4D6D-8E08-8CEA3D6DC321}">
  <sheetPr>
    <pageSetUpPr fitToPage="1"/>
  </sheetPr>
  <dimension ref="A1:L30"/>
  <sheetViews>
    <sheetView workbookViewId="0"/>
  </sheetViews>
  <sheetFormatPr defaultColWidth="8" defaultRowHeight="15" x14ac:dyDescent="0.25"/>
  <cols>
    <col min="1" max="1" width="8" style="34"/>
    <col min="2" max="2" width="16" style="34" customWidth="1"/>
    <col min="3" max="3" width="18.75" style="34" customWidth="1"/>
    <col min="4" max="4" width="15.5" style="34" customWidth="1"/>
    <col min="5" max="5" width="23.625" style="34" customWidth="1"/>
    <col min="6" max="6" width="31.875" style="34" customWidth="1"/>
    <col min="7" max="7" width="12.75" style="34" customWidth="1"/>
    <col min="8" max="8" width="12" style="34" customWidth="1"/>
    <col min="9" max="9" width="13" style="34" customWidth="1"/>
    <col min="10" max="10" width="9.625" style="34" customWidth="1"/>
    <col min="11" max="11" width="10.125" style="34" customWidth="1"/>
    <col min="12" max="16384" width="8" style="34"/>
  </cols>
  <sheetData>
    <row r="1" spans="1:12" x14ac:dyDescent="0.25">
      <c r="A1" s="34" t="s">
        <v>133</v>
      </c>
    </row>
    <row r="3" spans="1:12" ht="45" x14ac:dyDescent="0.25">
      <c r="B3" s="35" t="s">
        <v>63</v>
      </c>
      <c r="C3" s="35" t="s">
        <v>62</v>
      </c>
      <c r="D3" s="36" t="s">
        <v>61</v>
      </c>
      <c r="E3" s="36" t="s">
        <v>60</v>
      </c>
      <c r="G3" s="36" t="s">
        <v>5</v>
      </c>
      <c r="I3" s="36" t="s">
        <v>59</v>
      </c>
      <c r="K3" s="36" t="s">
        <v>58</v>
      </c>
    </row>
    <row r="4" spans="1:12" x14ac:dyDescent="0.25">
      <c r="B4" s="37">
        <v>0</v>
      </c>
      <c r="C4" s="37">
        <v>78</v>
      </c>
      <c r="D4" s="37">
        <f>B4*C4</f>
        <v>0</v>
      </c>
      <c r="E4" s="37">
        <f>_xlfn.BINOM.DIST(B4,$D$13,$D$14,FALSE)</f>
        <v>0.33033767111441814</v>
      </c>
      <c r="F4" s="38" t="s">
        <v>57</v>
      </c>
      <c r="G4" s="39">
        <f>$D$9*E4</f>
        <v>91.503534898693829</v>
      </c>
      <c r="H4" s="38" t="s">
        <v>56</v>
      </c>
      <c r="I4" s="39">
        <f>(C4-G4)^2</f>
        <v>182.34545476024215</v>
      </c>
      <c r="J4" s="38" t="s">
        <v>55</v>
      </c>
      <c r="K4" s="39">
        <f>I4/G4</f>
        <v>1.9927695139004411</v>
      </c>
      <c r="L4" s="38" t="s">
        <v>54</v>
      </c>
    </row>
    <row r="5" spans="1:12" x14ac:dyDescent="0.25">
      <c r="B5" s="37">
        <v>1</v>
      </c>
      <c r="C5" s="37">
        <v>143</v>
      </c>
      <c r="D5" s="37">
        <f>B5*C5</f>
        <v>143</v>
      </c>
      <c r="E5" s="37">
        <f>_xlfn.BINOM.DIST(B5,$D$13,$D$14,FALSE)</f>
        <v>0.42157378980316207</v>
      </c>
      <c r="G5" s="39">
        <f>$D$9*E5</f>
        <v>116.77593977547589</v>
      </c>
      <c r="I5" s="39">
        <f>(C5-G5)^2</f>
        <v>687.70133465946742</v>
      </c>
      <c r="K5" s="39">
        <f>I5/G5</f>
        <v>5.8890670114212309</v>
      </c>
    </row>
    <row r="6" spans="1:12" x14ac:dyDescent="0.25">
      <c r="B6" s="37">
        <v>2</v>
      </c>
      <c r="C6" s="37">
        <v>43</v>
      </c>
      <c r="D6" s="37">
        <f>B6*C6</f>
        <v>86</v>
      </c>
      <c r="E6" s="37">
        <f>_xlfn.BINOM.DIST(B6,$D$13,$D$14,FALSE)</f>
        <v>0.20175317083437047</v>
      </c>
      <c r="G6" s="39">
        <f>$D$9*E6</f>
        <v>55.88562832112062</v>
      </c>
      <c r="I6" s="39">
        <f>(C6-G6)^2</f>
        <v>166.03941723006582</v>
      </c>
      <c r="K6" s="39">
        <f>I6/G6</f>
        <v>2.9710575369395147</v>
      </c>
    </row>
    <row r="7" spans="1:12" x14ac:dyDescent="0.25">
      <c r="B7" s="37">
        <v>3</v>
      </c>
      <c r="C7" s="37">
        <v>13</v>
      </c>
      <c r="D7" s="37">
        <f>B7*C7</f>
        <v>39</v>
      </c>
      <c r="E7" s="37">
        <f>_xlfn.BINOM.DIST(B7,$D$13,$D$14,FALSE)</f>
        <v>4.2912579193342265E-2</v>
      </c>
      <c r="G7" s="39">
        <f>$D$9*E7</f>
        <v>11.886784436555807</v>
      </c>
      <c r="I7" s="39">
        <f>(C7-G7)^2</f>
        <v>1.2392488906943719</v>
      </c>
      <c r="K7" s="39">
        <f>I7/G7</f>
        <v>0.1042543420643913</v>
      </c>
    </row>
    <row r="9" spans="1:12" x14ac:dyDescent="0.25">
      <c r="C9" s="40" t="s">
        <v>142</v>
      </c>
      <c r="D9" s="41">
        <f>SUM(C4:C7)</f>
        <v>277</v>
      </c>
      <c r="E9" s="38" t="s">
        <v>53</v>
      </c>
    </row>
    <row r="10" spans="1:12" x14ac:dyDescent="0.25">
      <c r="C10" s="40" t="s">
        <v>143</v>
      </c>
      <c r="D10" s="39">
        <f>SUM(D4:D7)</f>
        <v>268</v>
      </c>
      <c r="E10" s="38" t="s">
        <v>52</v>
      </c>
    </row>
    <row r="11" spans="1:12" x14ac:dyDescent="0.25">
      <c r="C11" s="40" t="s">
        <v>51</v>
      </c>
      <c r="D11" s="39">
        <f>D10/D9</f>
        <v>0.96750902527075811</v>
      </c>
      <c r="E11" s="38" t="s">
        <v>50</v>
      </c>
    </row>
    <row r="12" spans="1:12" x14ac:dyDescent="0.25">
      <c r="E12" s="38"/>
    </row>
    <row r="13" spans="1:12" x14ac:dyDescent="0.25">
      <c r="C13" s="40" t="s">
        <v>18</v>
      </c>
      <c r="D13" s="39">
        <f>COUNT(B4:B7)</f>
        <v>4</v>
      </c>
      <c r="E13" s="38" t="s">
        <v>49</v>
      </c>
    </row>
    <row r="14" spans="1:12" x14ac:dyDescent="0.25">
      <c r="C14" s="40" t="s">
        <v>48</v>
      </c>
      <c r="D14" s="39">
        <f>D11/D13</f>
        <v>0.24187725631768953</v>
      </c>
      <c r="E14" s="38" t="s">
        <v>47</v>
      </c>
    </row>
    <row r="15" spans="1:12" x14ac:dyDescent="0.25">
      <c r="E15" s="38"/>
    </row>
    <row r="16" spans="1:12" ht="18" x14ac:dyDescent="0.35">
      <c r="C16" s="42" t="s">
        <v>144</v>
      </c>
    </row>
    <row r="17" spans="3:5" ht="18" x14ac:dyDescent="0.35">
      <c r="C17" s="42" t="s">
        <v>145</v>
      </c>
    </row>
    <row r="19" spans="3:5" x14ac:dyDescent="0.25">
      <c r="C19" s="40" t="s">
        <v>46</v>
      </c>
      <c r="D19" s="39">
        <f>SUM(K4:K7)</f>
        <v>10.957148404325579</v>
      </c>
      <c r="E19" s="38" t="s">
        <v>45</v>
      </c>
    </row>
    <row r="20" spans="3:5" x14ac:dyDescent="0.25">
      <c r="C20" s="40" t="s">
        <v>44</v>
      </c>
      <c r="D20" s="43">
        <v>0.05</v>
      </c>
    </row>
    <row r="21" spans="3:5" x14ac:dyDescent="0.25">
      <c r="C21" s="40" t="s">
        <v>20</v>
      </c>
      <c r="D21" s="43">
        <v>1</v>
      </c>
      <c r="E21" s="44" t="s">
        <v>43</v>
      </c>
    </row>
    <row r="22" spans="3:5" x14ac:dyDescent="0.25">
      <c r="C22" s="40" t="s">
        <v>22</v>
      </c>
      <c r="D22" s="39">
        <f>D13-D21-1</f>
        <v>2</v>
      </c>
      <c r="E22" s="38" t="s">
        <v>42</v>
      </c>
    </row>
    <row r="24" spans="3:5" x14ac:dyDescent="0.25">
      <c r="C24" s="40" t="s">
        <v>41</v>
      </c>
      <c r="D24" s="39">
        <f>_xlfn.CHISQ.DIST.RT(D19,D22)</f>
        <v>4.1752785590989288E-3</v>
      </c>
      <c r="E24" s="38" t="s">
        <v>40</v>
      </c>
    </row>
    <row r="26" spans="3:5" ht="18" x14ac:dyDescent="0.35">
      <c r="C26" s="42" t="s">
        <v>146</v>
      </c>
    </row>
    <row r="28" spans="3:5" x14ac:dyDescent="0.25">
      <c r="C28" s="34" t="s">
        <v>39</v>
      </c>
    </row>
    <row r="30" spans="3:5" x14ac:dyDescent="0.25">
      <c r="C30" s="34" t="s">
        <v>38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2B46-37CF-4B08-8829-02CFFC866FDA}">
  <sheetPr>
    <pageSetUpPr fitToPage="1"/>
  </sheetPr>
  <dimension ref="A1:I34"/>
  <sheetViews>
    <sheetView workbookViewId="0"/>
  </sheetViews>
  <sheetFormatPr defaultColWidth="8" defaultRowHeight="15" x14ac:dyDescent="0.25"/>
  <cols>
    <col min="1" max="1" width="8" style="34"/>
    <col min="2" max="2" width="16" style="34" customWidth="1"/>
    <col min="3" max="3" width="20.5" style="34" customWidth="1"/>
    <col min="4" max="4" width="23.75" style="34" customWidth="1"/>
    <col min="5" max="5" width="11.5" style="34" customWidth="1"/>
    <col min="6" max="6" width="11.75" style="34" customWidth="1"/>
    <col min="7" max="7" width="12.875" style="34" customWidth="1"/>
    <col min="8" max="8" width="10" style="34" customWidth="1"/>
    <col min="9" max="16384" width="8" style="34"/>
  </cols>
  <sheetData>
    <row r="1" spans="1:9" x14ac:dyDescent="0.25">
      <c r="A1" s="34" t="s">
        <v>134</v>
      </c>
    </row>
    <row r="4" spans="1:9" x14ac:dyDescent="0.25">
      <c r="B4" s="36" t="s">
        <v>91</v>
      </c>
      <c r="C4" s="36" t="s">
        <v>90</v>
      </c>
      <c r="D4" s="36" t="s">
        <v>89</v>
      </c>
      <c r="F4" s="36" t="s">
        <v>59</v>
      </c>
      <c r="H4" s="36" t="s">
        <v>88</v>
      </c>
    </row>
    <row r="5" spans="1:9" x14ac:dyDescent="0.25">
      <c r="B5" s="37" t="s">
        <v>87</v>
      </c>
      <c r="C5" s="37">
        <v>132</v>
      </c>
      <c r="D5" s="37">
        <f>C12*$C$10</f>
        <v>112</v>
      </c>
      <c r="E5" s="38" t="s">
        <v>86</v>
      </c>
      <c r="F5" s="39">
        <f>(C5-D5)^2</f>
        <v>400</v>
      </c>
      <c r="G5" s="38" t="s">
        <v>85</v>
      </c>
      <c r="H5" s="39">
        <f>F5/D5</f>
        <v>3.5714285714285716</v>
      </c>
      <c r="I5" s="38" t="s">
        <v>84</v>
      </c>
    </row>
    <row r="6" spans="1:9" x14ac:dyDescent="0.25">
      <c r="B6" s="37" t="s">
        <v>83</v>
      </c>
      <c r="C6" s="37">
        <v>89</v>
      </c>
      <c r="D6" s="37">
        <f>C13*$C$10</f>
        <v>83.2</v>
      </c>
      <c r="F6" s="39">
        <f>(C6-D6)^2</f>
        <v>33.639999999999965</v>
      </c>
      <c r="H6" s="39">
        <f>F6/D6</f>
        <v>0.40432692307692264</v>
      </c>
    </row>
    <row r="7" spans="1:9" x14ac:dyDescent="0.25">
      <c r="B7" s="37" t="s">
        <v>82</v>
      </c>
      <c r="C7" s="37">
        <v>64</v>
      </c>
      <c r="D7" s="37">
        <f>C14*$C$10</f>
        <v>80</v>
      </c>
      <c r="F7" s="39">
        <f>(C7-D7)^2</f>
        <v>256</v>
      </c>
      <c r="H7" s="39">
        <f>F7/D7</f>
        <v>3.2</v>
      </c>
    </row>
    <row r="8" spans="1:9" x14ac:dyDescent="0.25">
      <c r="B8" s="37" t="s">
        <v>81</v>
      </c>
      <c r="C8" s="37">
        <v>35</v>
      </c>
      <c r="D8" s="37">
        <f>C15*$C$10</f>
        <v>44.800000000000004</v>
      </c>
      <c r="E8" s="38" t="s">
        <v>80</v>
      </c>
      <c r="F8" s="39">
        <f>(C8-D8)^2</f>
        <v>96.040000000000077</v>
      </c>
      <c r="H8" s="39">
        <f>F8/D8</f>
        <v>2.1437500000000016</v>
      </c>
    </row>
    <row r="10" spans="1:9" x14ac:dyDescent="0.25">
      <c r="B10" s="45" t="s">
        <v>79</v>
      </c>
      <c r="C10" s="46">
        <f>SUM(C5:C8)</f>
        <v>320</v>
      </c>
    </row>
    <row r="12" spans="1:9" x14ac:dyDescent="0.25">
      <c r="B12" s="40" t="s">
        <v>78</v>
      </c>
      <c r="C12" s="37">
        <v>0.35</v>
      </c>
    </row>
    <row r="13" spans="1:9" x14ac:dyDescent="0.25">
      <c r="B13" s="40" t="s">
        <v>77</v>
      </c>
      <c r="C13" s="37">
        <v>0.26</v>
      </c>
    </row>
    <row r="14" spans="1:9" x14ac:dyDescent="0.25">
      <c r="B14" s="40" t="s">
        <v>76</v>
      </c>
      <c r="C14" s="37">
        <v>0.25</v>
      </c>
    </row>
    <row r="15" spans="1:9" x14ac:dyDescent="0.25">
      <c r="B15" s="40" t="s">
        <v>75</v>
      </c>
      <c r="C15" s="37">
        <v>0.14000000000000001</v>
      </c>
    </row>
    <row r="16" spans="1:9" x14ac:dyDescent="0.25">
      <c r="B16" s="40" t="s">
        <v>74</v>
      </c>
      <c r="C16" s="37">
        <f>SUM(C12:C15)</f>
        <v>1</v>
      </c>
      <c r="D16" s="38" t="s">
        <v>73</v>
      </c>
    </row>
    <row r="17" spans="2:4" x14ac:dyDescent="0.25">
      <c r="B17" s="40" t="s">
        <v>18</v>
      </c>
      <c r="C17" s="37">
        <f>COUNTA(B5:B8)</f>
        <v>4</v>
      </c>
      <c r="D17" s="38" t="s">
        <v>72</v>
      </c>
    </row>
    <row r="19" spans="2:4" ht="18" x14ac:dyDescent="0.35">
      <c r="B19" s="42" t="s">
        <v>144</v>
      </c>
    </row>
    <row r="20" spans="2:4" ht="18" x14ac:dyDescent="0.35">
      <c r="B20" s="42" t="s">
        <v>145</v>
      </c>
    </row>
    <row r="22" spans="2:4" x14ac:dyDescent="0.25">
      <c r="B22" s="40" t="s">
        <v>46</v>
      </c>
      <c r="C22" s="39">
        <f>SUM(H5:H8)</f>
        <v>9.3195054945054956</v>
      </c>
      <c r="D22" s="38" t="s">
        <v>71</v>
      </c>
    </row>
    <row r="23" spans="2:4" x14ac:dyDescent="0.25">
      <c r="B23" s="40" t="s">
        <v>44</v>
      </c>
      <c r="C23" s="43">
        <v>0.05</v>
      </c>
    </row>
    <row r="24" spans="2:4" x14ac:dyDescent="0.25">
      <c r="B24" s="40" t="s">
        <v>20</v>
      </c>
      <c r="C24" s="43">
        <v>0</v>
      </c>
    </row>
    <row r="25" spans="2:4" x14ac:dyDescent="0.25">
      <c r="B25" s="40" t="s">
        <v>22</v>
      </c>
      <c r="C25" s="39">
        <f>C17-C24-1</f>
        <v>3</v>
      </c>
      <c r="D25" s="38" t="s">
        <v>70</v>
      </c>
    </row>
    <row r="26" spans="2:4" x14ac:dyDescent="0.25">
      <c r="B26" s="40" t="s">
        <v>41</v>
      </c>
      <c r="C26" s="39">
        <f>_xlfn.CHISQ.DIST.RT(C22,C25)</f>
        <v>2.5331110378643527E-2</v>
      </c>
      <c r="D26" s="38" t="s">
        <v>69</v>
      </c>
    </row>
    <row r="27" spans="2:4" x14ac:dyDescent="0.25">
      <c r="B27" s="40" t="s">
        <v>68</v>
      </c>
      <c r="C27" s="39">
        <f>_xlfn.CHISQ.TEST(C5:C8,D5:D8)</f>
        <v>2.5331110378643527E-2</v>
      </c>
      <c r="D27" s="38" t="s">
        <v>67</v>
      </c>
    </row>
    <row r="29" spans="2:4" ht="18" x14ac:dyDescent="0.35">
      <c r="B29" s="42" t="s">
        <v>146</v>
      </c>
    </row>
    <row r="30" spans="2:4" x14ac:dyDescent="0.25">
      <c r="B30" s="34" t="s">
        <v>66</v>
      </c>
    </row>
    <row r="31" spans="2:4" x14ac:dyDescent="0.25">
      <c r="B31" s="34" t="s">
        <v>38</v>
      </c>
    </row>
    <row r="33" spans="2:2" x14ac:dyDescent="0.25">
      <c r="B33" s="34" t="s">
        <v>65</v>
      </c>
    </row>
    <row r="34" spans="2:2" x14ac:dyDescent="0.25">
      <c r="B34" s="34" t="s">
        <v>64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6D4D-4F3A-45B8-9774-0FA38703DB1E}">
  <sheetPr>
    <pageSetUpPr fitToPage="1"/>
  </sheetPr>
  <dimension ref="A1:AA27"/>
  <sheetViews>
    <sheetView tabSelected="1" workbookViewId="0">
      <selection activeCell="I15" sqref="I15"/>
    </sheetView>
  </sheetViews>
  <sheetFormatPr defaultColWidth="8" defaultRowHeight="15" x14ac:dyDescent="0.25"/>
  <cols>
    <col min="1" max="1" width="8" style="34"/>
    <col min="2" max="2" width="17.125" style="34" customWidth="1"/>
    <col min="3" max="9" width="8" style="34"/>
    <col min="10" max="10" width="9.875" style="34" customWidth="1"/>
    <col min="11" max="12" width="8" style="34"/>
    <col min="13" max="13" width="20.5" style="34" customWidth="1"/>
    <col min="14" max="14" width="13.125" style="34" customWidth="1"/>
    <col min="15" max="15" width="15.875" style="34" customWidth="1"/>
    <col min="16" max="16" width="15.375" style="34" customWidth="1"/>
    <col min="17" max="17" width="20.75" style="34" customWidth="1"/>
    <col min="18" max="18" width="14.125" style="34" customWidth="1"/>
    <col min="19" max="19" width="10.875" style="34" customWidth="1"/>
    <col min="20" max="20" width="11.875" style="34" customWidth="1"/>
    <col min="21" max="21" width="13" style="34" customWidth="1"/>
    <col min="22" max="22" width="8" style="34"/>
    <col min="23" max="23" width="34.375" style="34" customWidth="1"/>
    <col min="24" max="24" width="11.25" style="34" customWidth="1"/>
    <col min="25" max="25" width="11.375" style="34" customWidth="1"/>
    <col min="26" max="26" width="12" style="34" customWidth="1"/>
    <col min="27" max="16384" width="8" style="34"/>
  </cols>
  <sheetData>
    <row r="1" spans="1:27" x14ac:dyDescent="0.25">
      <c r="A1" s="34" t="s">
        <v>135</v>
      </c>
    </row>
    <row r="2" spans="1:27" x14ac:dyDescent="0.25">
      <c r="B2" s="34" t="s">
        <v>132</v>
      </c>
    </row>
    <row r="4" spans="1:27" x14ac:dyDescent="0.25">
      <c r="B4" s="47">
        <v>6</v>
      </c>
      <c r="C4" s="47">
        <v>7</v>
      </c>
      <c r="D4" s="47">
        <v>7</v>
      </c>
      <c r="E4" s="47">
        <v>8</v>
      </c>
      <c r="F4" s="47">
        <v>10</v>
      </c>
      <c r="G4" s="47">
        <v>12</v>
      </c>
      <c r="H4" s="47">
        <v>13</v>
      </c>
      <c r="I4" s="48">
        <v>13</v>
      </c>
      <c r="J4" s="47">
        <v>14</v>
      </c>
      <c r="L4" s="49" t="s">
        <v>131</v>
      </c>
      <c r="M4" s="50" t="s">
        <v>130</v>
      </c>
      <c r="N4" s="36" t="s">
        <v>129</v>
      </c>
      <c r="P4" s="36" t="s">
        <v>128</v>
      </c>
      <c r="R4" s="36" t="s">
        <v>127</v>
      </c>
      <c r="T4" s="49" t="s">
        <v>5</v>
      </c>
      <c r="V4" s="36" t="s">
        <v>126</v>
      </c>
      <c r="X4" s="36" t="s">
        <v>59</v>
      </c>
      <c r="Z4" s="36" t="s">
        <v>88</v>
      </c>
    </row>
    <row r="5" spans="1:27" x14ac:dyDescent="0.25">
      <c r="B5" s="47">
        <v>14</v>
      </c>
      <c r="C5" s="47">
        <v>15</v>
      </c>
      <c r="D5" s="47">
        <v>15</v>
      </c>
      <c r="E5" s="47">
        <v>16</v>
      </c>
      <c r="F5" s="47">
        <v>16</v>
      </c>
      <c r="G5" s="47">
        <v>16</v>
      </c>
      <c r="H5" s="47">
        <v>16</v>
      </c>
      <c r="I5" s="48">
        <v>16</v>
      </c>
      <c r="J5" s="47">
        <v>17</v>
      </c>
      <c r="L5" s="51">
        <v>1</v>
      </c>
      <c r="M5" s="52">
        <v>14</v>
      </c>
      <c r="N5" s="37">
        <f>(M5-$C$11)/$C$12</f>
        <v>-0.73121510842117443</v>
      </c>
      <c r="O5" s="38" t="s">
        <v>125</v>
      </c>
      <c r="P5" s="37">
        <f>_xlfn.NORM.S.DIST(N5,TRUE)</f>
        <v>0.23232388661206729</v>
      </c>
      <c r="Q5" s="38" t="s">
        <v>124</v>
      </c>
      <c r="R5" s="37">
        <f>P5</f>
        <v>0.23232388661206729</v>
      </c>
      <c r="S5" s="38" t="s">
        <v>123</v>
      </c>
      <c r="T5" s="39">
        <f>$C$14*R5</f>
        <v>10.454574897543027</v>
      </c>
      <c r="U5" s="38" t="s">
        <v>122</v>
      </c>
      <c r="V5" s="37">
        <f>COUNTIF($B$4:$J$8,"&lt;="&amp;M5)</f>
        <v>12</v>
      </c>
      <c r="W5" s="53" t="s">
        <v>121</v>
      </c>
      <c r="X5" s="37">
        <f>(V5-T5)^2</f>
        <v>2.388338747304144</v>
      </c>
      <c r="Y5" s="38" t="s">
        <v>120</v>
      </c>
      <c r="Z5" s="37">
        <f>X5/T5</f>
        <v>0.22844914984208847</v>
      </c>
      <c r="AA5" s="38" t="s">
        <v>119</v>
      </c>
    </row>
    <row r="6" spans="1:27" x14ac:dyDescent="0.25">
      <c r="B6" s="47">
        <v>17</v>
      </c>
      <c r="C6" s="47">
        <v>18</v>
      </c>
      <c r="D6" s="47">
        <v>13</v>
      </c>
      <c r="E6" s="47">
        <v>18</v>
      </c>
      <c r="F6" s="47">
        <v>19</v>
      </c>
      <c r="G6" s="47">
        <v>19</v>
      </c>
      <c r="H6" s="47">
        <v>19</v>
      </c>
      <c r="I6" s="48">
        <v>20</v>
      </c>
      <c r="J6" s="47">
        <v>20</v>
      </c>
      <c r="L6" s="51">
        <v>2</v>
      </c>
      <c r="M6" s="52">
        <v>17</v>
      </c>
      <c r="N6" s="37">
        <f>(M6-$C$11)/$C$12</f>
        <v>-0.30936023817818914</v>
      </c>
      <c r="P6" s="37">
        <f>_xlfn.NORM.S.DIST(N6,TRUE)</f>
        <v>0.37852375659024212</v>
      </c>
      <c r="R6" s="37">
        <f>P6-P5</f>
        <v>0.14619986997817483</v>
      </c>
      <c r="S6" s="38" t="s">
        <v>118</v>
      </c>
      <c r="T6" s="39">
        <f>$C$14*R6</f>
        <v>6.5789941490178672</v>
      </c>
      <c r="V6" s="37">
        <f>COUNTIF($B$4:$J$8,"&lt;="&amp;M6)-V5</f>
        <v>9</v>
      </c>
      <c r="W6" s="53" t="s">
        <v>117</v>
      </c>
      <c r="X6" s="37">
        <f>(V6-T6)^2</f>
        <v>5.861269330489721</v>
      </c>
      <c r="Z6" s="37">
        <f>X6/T6</f>
        <v>0.89090660330876104</v>
      </c>
    </row>
    <row r="7" spans="1:27" x14ac:dyDescent="0.25">
      <c r="B7" s="47">
        <v>22</v>
      </c>
      <c r="C7" s="47">
        <v>23</v>
      </c>
      <c r="D7" s="47">
        <v>23</v>
      </c>
      <c r="E7" s="47">
        <v>12</v>
      </c>
      <c r="F7" s="47">
        <v>24</v>
      </c>
      <c r="G7" s="47">
        <v>25</v>
      </c>
      <c r="H7" s="47">
        <v>25</v>
      </c>
      <c r="I7" s="48">
        <v>26</v>
      </c>
      <c r="J7" s="47">
        <v>27</v>
      </c>
      <c r="L7" s="51">
        <v>3</v>
      </c>
      <c r="M7" s="52">
        <v>22</v>
      </c>
      <c r="N7" s="37">
        <f>(M7-$C$11)/$C$12</f>
        <v>0.39373121222678642</v>
      </c>
      <c r="P7" s="37">
        <f>_xlfn.NORM.S.DIST(N7,TRUE)</f>
        <v>0.65311025255171418</v>
      </c>
      <c r="R7" s="37">
        <f>P7-P6</f>
        <v>0.27458649596147205</v>
      </c>
      <c r="T7" s="39">
        <f>$C$14*R7</f>
        <v>12.356392318266243</v>
      </c>
      <c r="V7" s="37">
        <f>COUNTIF($B$4:$J$8,"&lt;="&amp;M7)-V6-V5</f>
        <v>8</v>
      </c>
      <c r="W7" s="53" t="s">
        <v>116</v>
      </c>
      <c r="X7" s="37">
        <f>(V7-T7)^2</f>
        <v>18.978154030649133</v>
      </c>
      <c r="Z7" s="37">
        <f>X7/T7</f>
        <v>1.53589765862274</v>
      </c>
    </row>
    <row r="8" spans="1:27" x14ac:dyDescent="0.25">
      <c r="B8" s="47">
        <v>27</v>
      </c>
      <c r="C8" s="47">
        <v>27</v>
      </c>
      <c r="D8" s="47">
        <v>28</v>
      </c>
      <c r="E8" s="47">
        <v>28</v>
      </c>
      <c r="F8" s="47">
        <v>29</v>
      </c>
      <c r="G8" s="47">
        <v>30</v>
      </c>
      <c r="H8" s="47">
        <v>30</v>
      </c>
      <c r="I8" s="48">
        <v>31</v>
      </c>
      <c r="J8" s="47">
        <v>33</v>
      </c>
      <c r="L8" s="51">
        <v>4</v>
      </c>
      <c r="M8" s="52">
        <v>26</v>
      </c>
      <c r="N8" s="37">
        <f>(M8-$C$11)/$C$12</f>
        <v>0.95620437255076685</v>
      </c>
      <c r="O8" s="38" t="s">
        <v>115</v>
      </c>
      <c r="P8" s="37">
        <f>_xlfn.NORM.S.DIST(N8,TRUE)</f>
        <v>0.8305155043632253</v>
      </c>
      <c r="Q8" s="38" t="s">
        <v>114</v>
      </c>
      <c r="R8" s="37">
        <f>P8-P7</f>
        <v>0.17740525181151112</v>
      </c>
      <c r="T8" s="39">
        <f>$C$14*R8</f>
        <v>7.9832363315180004</v>
      </c>
      <c r="V8" s="37">
        <f>COUNTIF($B$4:$J$8,"&lt;="&amp;M8)-V7-V6-V5</f>
        <v>6</v>
      </c>
      <c r="W8" s="53" t="s">
        <v>113</v>
      </c>
      <c r="X8" s="37">
        <f>(V8-T8)^2</f>
        <v>3.933226346652976</v>
      </c>
      <c r="Z8" s="37">
        <f>X8/T8</f>
        <v>0.49268569579037863</v>
      </c>
    </row>
    <row r="9" spans="1:27" x14ac:dyDescent="0.25">
      <c r="L9" s="51">
        <v>5</v>
      </c>
      <c r="M9" s="50" t="s">
        <v>112</v>
      </c>
      <c r="N9" s="36" t="s">
        <v>111</v>
      </c>
      <c r="P9" s="36">
        <v>1</v>
      </c>
      <c r="R9" s="37">
        <f>P9-P8</f>
        <v>0.1694844956367747</v>
      </c>
      <c r="S9" s="38" t="s">
        <v>110</v>
      </c>
      <c r="T9" s="39">
        <f>$C$14*R9</f>
        <v>7.6268023036548618</v>
      </c>
      <c r="U9" s="38" t="s">
        <v>109</v>
      </c>
      <c r="V9" s="37">
        <f>C14-SUM(V5:V8)</f>
        <v>10</v>
      </c>
      <c r="W9" s="53" t="s">
        <v>108</v>
      </c>
      <c r="X9" s="37">
        <f>(V9-T9)^2</f>
        <v>5.6320673059378707</v>
      </c>
      <c r="Z9" s="37">
        <f>X9/T9</f>
        <v>0.73845723039640243</v>
      </c>
    </row>
    <row r="10" spans="1:27" ht="14.25" customHeight="1" x14ac:dyDescent="0.25"/>
    <row r="11" spans="1:27" x14ac:dyDescent="0.25">
      <c r="B11" s="40" t="s">
        <v>147</v>
      </c>
      <c r="C11" s="39">
        <f>AVERAGE(B4:J8)</f>
        <v>19.2</v>
      </c>
      <c r="D11" s="38" t="s">
        <v>107</v>
      </c>
    </row>
    <row r="12" spans="1:27" x14ac:dyDescent="0.25">
      <c r="B12" s="40" t="s">
        <v>148</v>
      </c>
      <c r="C12" s="39">
        <f>_xlfn.STDEV.S(B4:J8)</f>
        <v>7.1114504338234186</v>
      </c>
      <c r="D12" s="38" t="s">
        <v>106</v>
      </c>
    </row>
    <row r="14" spans="1:27" x14ac:dyDescent="0.25">
      <c r="B14" s="40" t="s">
        <v>105</v>
      </c>
      <c r="C14" s="39">
        <f>COUNT(B4:J8)</f>
        <v>45</v>
      </c>
      <c r="D14" s="38" t="s">
        <v>104</v>
      </c>
    </row>
    <row r="15" spans="1:27" x14ac:dyDescent="0.25">
      <c r="B15" s="40" t="s">
        <v>103</v>
      </c>
      <c r="C15" s="39">
        <f>MIN(B4:J8)</f>
        <v>6</v>
      </c>
      <c r="D15" s="38" t="s">
        <v>102</v>
      </c>
    </row>
    <row r="16" spans="1:27" x14ac:dyDescent="0.25">
      <c r="B16" s="40" t="s">
        <v>101</v>
      </c>
      <c r="C16" s="39">
        <f>MAX(B4:J8)</f>
        <v>33</v>
      </c>
      <c r="D16" s="38" t="s">
        <v>100</v>
      </c>
    </row>
    <row r="18" spans="2:5" x14ac:dyDescent="0.25">
      <c r="B18" s="40" t="s">
        <v>46</v>
      </c>
      <c r="C18" s="39">
        <f>SUM(Z5:Z9)</f>
        <v>3.8863963379603703</v>
      </c>
      <c r="D18" s="38" t="s">
        <v>99</v>
      </c>
    </row>
    <row r="20" spans="2:5" x14ac:dyDescent="0.25">
      <c r="B20" s="40" t="s">
        <v>18</v>
      </c>
      <c r="C20" s="39">
        <f>COUNT(L5:L9)</f>
        <v>5</v>
      </c>
      <c r="D20" s="38" t="s">
        <v>98</v>
      </c>
    </row>
    <row r="21" spans="2:5" x14ac:dyDescent="0.25">
      <c r="B21" s="40" t="s">
        <v>20</v>
      </c>
      <c r="C21" s="43">
        <v>2</v>
      </c>
    </row>
    <row r="22" spans="2:5" x14ac:dyDescent="0.25">
      <c r="B22" s="40" t="s">
        <v>22</v>
      </c>
      <c r="C22" s="39">
        <f>C20-C21-1</f>
        <v>2</v>
      </c>
      <c r="D22" s="38" t="s">
        <v>97</v>
      </c>
    </row>
    <row r="23" spans="2:5" x14ac:dyDescent="0.25">
      <c r="B23" s="40" t="s">
        <v>96</v>
      </c>
      <c r="C23" s="54">
        <v>0.05</v>
      </c>
      <c r="E23" s="46"/>
    </row>
    <row r="25" spans="2:5" x14ac:dyDescent="0.25">
      <c r="B25" s="40" t="s">
        <v>95</v>
      </c>
      <c r="C25" s="39">
        <f>_xlfn.CHISQ.DIST.RT(C18,C22)</f>
        <v>0.14324509440281552</v>
      </c>
      <c r="D25" s="38" t="s">
        <v>94</v>
      </c>
    </row>
    <row r="27" spans="2:5" x14ac:dyDescent="0.25">
      <c r="B27" s="40" t="s">
        <v>93</v>
      </c>
      <c r="C27" s="39">
        <f>_xlfn.CHISQ.INV.RT(C23,C22)</f>
        <v>5.9914645471079817</v>
      </c>
      <c r="D27" s="38" t="s">
        <v>92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</vt:lpstr>
      <vt:lpstr>X1</vt:lpstr>
      <vt:lpstr>X2</vt:lpstr>
      <vt:lpstr>X3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cp:lastPrinted>2019-05-17T13:34:13Z</cp:lastPrinted>
  <dcterms:created xsi:type="dcterms:W3CDTF">2019-05-17T13:30:15Z</dcterms:created>
  <dcterms:modified xsi:type="dcterms:W3CDTF">2020-09-23T12:30:48Z</dcterms:modified>
</cp:coreProperties>
</file>